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10" yWindow="80" windowWidth="19420" windowHeight="9530" activeTab="3"/>
  </bookViews>
  <sheets>
    <sheet name="город (2)" sheetId="11" r:id="rId1"/>
    <sheet name="город 2021г" sheetId="13" r:id="rId2"/>
    <sheet name="город 2023г" sheetId="14" r:id="rId3"/>
    <sheet name="город 2024г " sheetId="15" r:id="rId4"/>
  </sheets>
  <definedNames>
    <definedName name="_xlnm.Print_Titles" localSheetId="0">'город (2)'!$6:$6</definedName>
    <definedName name="_xlnm.Print_Titles" localSheetId="1">'город 2021г'!$6:$6</definedName>
    <definedName name="_xlnm.Print_Titles" localSheetId="2">'город 2023г'!$6:$6</definedName>
    <definedName name="_xlnm.Print_Titles" localSheetId="3">'город 2024г '!$6:$6</definedName>
    <definedName name="_xlnm.Print_Area" localSheetId="0">'город (2)'!$A$1:$D$102</definedName>
    <definedName name="_xlnm.Print_Area" localSheetId="1">'город 2021г'!$A$1:$D$103</definedName>
    <definedName name="_xlnm.Print_Area" localSheetId="2">'город 2023г'!$A$1:$E$109</definedName>
    <definedName name="_xlnm.Print_Area" localSheetId="3">'город 2024г '!$A$1:$E$110</definedName>
  </definedNames>
  <calcPr calcId="124519" iterate="1"/>
</workbook>
</file>

<file path=xl/calcChain.xml><?xml version="1.0" encoding="utf-8"?>
<calcChain xmlns="http://schemas.openxmlformats.org/spreadsheetml/2006/main">
  <c r="B47" i="15"/>
  <c r="E110"/>
  <c r="C110"/>
  <c r="B14" l="1"/>
  <c r="B13"/>
  <c r="C13" s="1"/>
  <c r="B44"/>
  <c r="G106"/>
  <c r="E65"/>
  <c r="E85" l="1"/>
  <c r="E84" s="1"/>
  <c r="C84"/>
  <c r="D84"/>
  <c r="B84"/>
  <c r="C62"/>
  <c r="E105" l="1"/>
  <c r="D104"/>
  <c r="D103"/>
  <c r="D102"/>
  <c r="D101"/>
  <c r="D100"/>
  <c r="E99"/>
  <c r="D99"/>
  <c r="E98"/>
  <c r="D98"/>
  <c r="E97"/>
  <c r="D97"/>
  <c r="E96"/>
  <c r="D96"/>
  <c r="E95"/>
  <c r="D95"/>
  <c r="E94"/>
  <c r="D94"/>
  <c r="E93"/>
  <c r="D93"/>
  <c r="E92"/>
  <c r="D92"/>
  <c r="E91"/>
  <c r="D91"/>
  <c r="E90"/>
  <c r="D90"/>
  <c r="E89"/>
  <c r="D89"/>
  <c r="E88"/>
  <c r="D88"/>
  <c r="E87"/>
  <c r="D87"/>
  <c r="C86"/>
  <c r="B86"/>
  <c r="E83"/>
  <c r="D83"/>
  <c r="E82"/>
  <c r="D82"/>
  <c r="C81"/>
  <c r="B81"/>
  <c r="D81" s="1"/>
  <c r="E80"/>
  <c r="D80"/>
  <c r="E79"/>
  <c r="D79"/>
  <c r="E78"/>
  <c r="D78"/>
  <c r="E77"/>
  <c r="D77"/>
  <c r="E76"/>
  <c r="D76"/>
  <c r="E75"/>
  <c r="D75"/>
  <c r="E74"/>
  <c r="D74"/>
  <c r="E73"/>
  <c r="D73"/>
  <c r="E72"/>
  <c r="D72"/>
  <c r="E71"/>
  <c r="D71"/>
  <c r="E70"/>
  <c r="D70"/>
  <c r="C69"/>
  <c r="E69" s="1"/>
  <c r="E68"/>
  <c r="D68"/>
  <c r="C67"/>
  <c r="B67"/>
  <c r="E66"/>
  <c r="E64"/>
  <c r="D64"/>
  <c r="E63"/>
  <c r="D63"/>
  <c r="E62"/>
  <c r="E61"/>
  <c r="E60"/>
  <c r="D60"/>
  <c r="D57" s="1"/>
  <c r="E59"/>
  <c r="D59"/>
  <c r="E58"/>
  <c r="D58"/>
  <c r="C57"/>
  <c r="B57"/>
  <c r="E56"/>
  <c r="E55"/>
  <c r="D55"/>
  <c r="E54"/>
  <c r="D54"/>
  <c r="E53"/>
  <c r="D53"/>
  <c r="C52"/>
  <c r="E52" s="1"/>
  <c r="E50"/>
  <c r="D49"/>
  <c r="E49"/>
  <c r="E48"/>
  <c r="D48"/>
  <c r="E47"/>
  <c r="E46"/>
  <c r="D46"/>
  <c r="E45"/>
  <c r="D45"/>
  <c r="E44"/>
  <c r="D44"/>
  <c r="E43"/>
  <c r="E42"/>
  <c r="D42"/>
  <c r="E41"/>
  <c r="D41"/>
  <c r="E40"/>
  <c r="D40"/>
  <c r="E39"/>
  <c r="E38"/>
  <c r="D38"/>
  <c r="E37"/>
  <c r="D37"/>
  <c r="E36"/>
  <c r="D36"/>
  <c r="E35"/>
  <c r="D35"/>
  <c r="E34"/>
  <c r="D34"/>
  <c r="E33"/>
  <c r="D33"/>
  <c r="E32"/>
  <c r="D32"/>
  <c r="E31"/>
  <c r="E30"/>
  <c r="D30"/>
  <c r="E29"/>
  <c r="D29"/>
  <c r="E28"/>
  <c r="D28"/>
  <c r="E27"/>
  <c r="D27"/>
  <c r="E26"/>
  <c r="E25"/>
  <c r="D25"/>
  <c r="E24"/>
  <c r="D24"/>
  <c r="E23"/>
  <c r="D23"/>
  <c r="E22"/>
  <c r="D22"/>
  <c r="E21"/>
  <c r="D21"/>
  <c r="E20"/>
  <c r="D20"/>
  <c r="E19"/>
  <c r="D19"/>
  <c r="E18"/>
  <c r="D18"/>
  <c r="E17"/>
  <c r="D17"/>
  <c r="E16"/>
  <c r="D16"/>
  <c r="E15"/>
  <c r="D15"/>
  <c r="E14"/>
  <c r="D14"/>
  <c r="E13"/>
  <c r="E10"/>
  <c r="E9"/>
  <c r="E8"/>
  <c r="D7"/>
  <c r="C7"/>
  <c r="B7"/>
  <c r="C49" i="14"/>
  <c r="B49"/>
  <c r="C13"/>
  <c r="C28"/>
  <c r="B28"/>
  <c r="E67"/>
  <c r="E98"/>
  <c r="C68"/>
  <c r="B68"/>
  <c r="C64"/>
  <c r="C59"/>
  <c r="E63"/>
  <c r="C54"/>
  <c r="B59"/>
  <c r="D62"/>
  <c r="D59" s="1"/>
  <c r="E62"/>
  <c r="E59" s="1"/>
  <c r="E58"/>
  <c r="E55"/>
  <c r="E56"/>
  <c r="E57"/>
  <c r="E57" i="15" l="1"/>
  <c r="D31"/>
  <c r="D47"/>
  <c r="D50"/>
  <c r="E81"/>
  <c r="B51"/>
  <c r="B12" s="1"/>
  <c r="E109"/>
  <c r="D13"/>
  <c r="E67"/>
  <c r="C51"/>
  <c r="C12" s="1"/>
  <c r="D67"/>
  <c r="D86"/>
  <c r="E86"/>
  <c r="D52"/>
  <c r="E7"/>
  <c r="D26"/>
  <c r="D62"/>
  <c r="D69"/>
  <c r="E104" i="14"/>
  <c r="E60"/>
  <c r="E61"/>
  <c r="E64"/>
  <c r="E65"/>
  <c r="E66"/>
  <c r="E68"/>
  <c r="E69"/>
  <c r="E71"/>
  <c r="E72"/>
  <c r="E73"/>
  <c r="E74"/>
  <c r="E75"/>
  <c r="E76"/>
  <c r="E77"/>
  <c r="E78"/>
  <c r="E79"/>
  <c r="E80"/>
  <c r="E81"/>
  <c r="E83"/>
  <c r="E84"/>
  <c r="E86"/>
  <c r="E87"/>
  <c r="E88"/>
  <c r="E89"/>
  <c r="E90"/>
  <c r="E91"/>
  <c r="E92"/>
  <c r="E93"/>
  <c r="E94"/>
  <c r="E95"/>
  <c r="E96"/>
  <c r="E97"/>
  <c r="E54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4"/>
  <c r="E35"/>
  <c r="E36"/>
  <c r="E37"/>
  <c r="E38"/>
  <c r="E39"/>
  <c r="E40"/>
  <c r="E41"/>
  <c r="E42"/>
  <c r="E43"/>
  <c r="E44"/>
  <c r="E45"/>
  <c r="E46"/>
  <c r="E47"/>
  <c r="E48"/>
  <c r="E49"/>
  <c r="E50"/>
  <c r="E13"/>
  <c r="E9"/>
  <c r="E10"/>
  <c r="E8"/>
  <c r="D7"/>
  <c r="E7" l="1"/>
  <c r="E108"/>
  <c r="D51" i="15"/>
  <c r="D12"/>
  <c r="D106" s="1"/>
  <c r="B106"/>
  <c r="E51"/>
  <c r="D108"/>
  <c r="D110" s="1"/>
  <c r="F51"/>
  <c r="C52" i="14"/>
  <c r="C51"/>
  <c r="C33"/>
  <c r="B33"/>
  <c r="B52"/>
  <c r="B51"/>
  <c r="E51" l="1"/>
  <c r="E12" i="15"/>
  <c r="E106" s="1"/>
  <c r="E52" i="14"/>
  <c r="E33"/>
  <c r="B11" i="15"/>
  <c r="B107" s="1"/>
  <c r="D11"/>
  <c r="D107" s="1"/>
  <c r="C106"/>
  <c r="C11"/>
  <c r="D54" i="14"/>
  <c r="C82"/>
  <c r="B82"/>
  <c r="D64"/>
  <c r="D103"/>
  <c r="D102"/>
  <c r="D101"/>
  <c r="D100"/>
  <c r="D99"/>
  <c r="D98"/>
  <c r="D97"/>
  <c r="D96"/>
  <c r="D95"/>
  <c r="D94"/>
  <c r="D93"/>
  <c r="D92"/>
  <c r="D91"/>
  <c r="D90"/>
  <c r="D89"/>
  <c r="D88"/>
  <c r="D87"/>
  <c r="D86"/>
  <c r="B85"/>
  <c r="D84"/>
  <c r="D83"/>
  <c r="D81"/>
  <c r="D80"/>
  <c r="D78"/>
  <c r="D77"/>
  <c r="D76"/>
  <c r="D75"/>
  <c r="D74"/>
  <c r="D73"/>
  <c r="D72"/>
  <c r="D71"/>
  <c r="C70"/>
  <c r="D69"/>
  <c r="D66"/>
  <c r="D65"/>
  <c r="D61"/>
  <c r="D60"/>
  <c r="D57"/>
  <c r="D56"/>
  <c r="D55"/>
  <c r="D52"/>
  <c r="D51"/>
  <c r="D50"/>
  <c r="D49"/>
  <c r="D48"/>
  <c r="D47"/>
  <c r="D46"/>
  <c r="D44"/>
  <c r="D43"/>
  <c r="D42"/>
  <c r="D40"/>
  <c r="D39"/>
  <c r="D38"/>
  <c r="D37"/>
  <c r="D36"/>
  <c r="D35"/>
  <c r="D34"/>
  <c r="D33"/>
  <c r="D32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C7"/>
  <c r="B7"/>
  <c r="B7" i="13"/>
  <c r="C88"/>
  <c r="C85"/>
  <c r="B47"/>
  <c r="C70"/>
  <c r="B70"/>
  <c r="C67"/>
  <c r="B67"/>
  <c r="B62"/>
  <c r="C62"/>
  <c r="B59"/>
  <c r="B56"/>
  <c r="B53" i="14" l="1"/>
  <c r="B12" s="1"/>
  <c r="E11" i="15"/>
  <c r="E107" s="1"/>
  <c r="C53" i="14"/>
  <c r="E82"/>
  <c r="D70"/>
  <c r="E70"/>
  <c r="F11" i="15"/>
  <c r="C107"/>
  <c r="D79" i="14"/>
  <c r="D68"/>
  <c r="D82"/>
  <c r="C85"/>
  <c r="D73" i="13"/>
  <c r="B17"/>
  <c r="D17" s="1"/>
  <c r="B28"/>
  <c r="B14"/>
  <c r="C79"/>
  <c r="C51" s="1"/>
  <c r="D47"/>
  <c r="D53"/>
  <c r="D54"/>
  <c r="D55"/>
  <c r="D57"/>
  <c r="D58"/>
  <c r="D60"/>
  <c r="D61"/>
  <c r="D63"/>
  <c r="D65"/>
  <c r="D66"/>
  <c r="D68"/>
  <c r="D69"/>
  <c r="D71"/>
  <c r="D72"/>
  <c r="D74"/>
  <c r="D75"/>
  <c r="D76"/>
  <c r="D77"/>
  <c r="D78"/>
  <c r="D80"/>
  <c r="D81"/>
  <c r="D82"/>
  <c r="D83"/>
  <c r="D84"/>
  <c r="D85"/>
  <c r="D86"/>
  <c r="D87"/>
  <c r="D88"/>
  <c r="D89"/>
  <c r="D90"/>
  <c r="D92"/>
  <c r="D94"/>
  <c r="D95"/>
  <c r="D96"/>
  <c r="D97"/>
  <c r="D98"/>
  <c r="D14"/>
  <c r="D15"/>
  <c r="D16"/>
  <c r="D19"/>
  <c r="D20"/>
  <c r="D21"/>
  <c r="D22"/>
  <c r="D23"/>
  <c r="D24"/>
  <c r="D25"/>
  <c r="D26"/>
  <c r="D27"/>
  <c r="D29"/>
  <c r="D30"/>
  <c r="D31"/>
  <c r="D32"/>
  <c r="D34"/>
  <c r="D35"/>
  <c r="D36"/>
  <c r="D37"/>
  <c r="D38"/>
  <c r="D39"/>
  <c r="D40"/>
  <c r="D41"/>
  <c r="D42"/>
  <c r="D43"/>
  <c r="D44"/>
  <c r="D45"/>
  <c r="D46"/>
  <c r="D48"/>
  <c r="D49"/>
  <c r="D50"/>
  <c r="D93"/>
  <c r="D91"/>
  <c r="B79"/>
  <c r="B51" s="1"/>
  <c r="D70"/>
  <c r="D67"/>
  <c r="C64"/>
  <c r="D64" s="1"/>
  <c r="D59"/>
  <c r="D56"/>
  <c r="D33"/>
  <c r="D18"/>
  <c r="C7"/>
  <c r="B12" l="1"/>
  <c r="C101" s="1"/>
  <c r="F53" i="14"/>
  <c r="C12"/>
  <c r="C11" s="1"/>
  <c r="E85"/>
  <c r="E53" s="1"/>
  <c r="E12" s="1"/>
  <c r="B105"/>
  <c r="D85"/>
  <c r="D62" i="13"/>
  <c r="D28"/>
  <c r="D52"/>
  <c r="D13"/>
  <c r="B11" l="1"/>
  <c r="B100" s="1"/>
  <c r="D100" s="1"/>
  <c r="D53" i="14"/>
  <c r="D12" s="1"/>
  <c r="E105"/>
  <c r="E11"/>
  <c r="E106" s="1"/>
  <c r="D107"/>
  <c r="D109" s="1"/>
  <c r="B11"/>
  <c r="B106" s="1"/>
  <c r="C105"/>
  <c r="C106"/>
  <c r="E51" i="13"/>
  <c r="C12"/>
  <c r="C103" s="1"/>
  <c r="D51"/>
  <c r="D79"/>
  <c r="B99"/>
  <c r="D11" i="14" l="1"/>
  <c r="D105"/>
  <c r="D106"/>
  <c r="F11"/>
  <c r="D12" i="13"/>
  <c r="C11"/>
  <c r="C99"/>
  <c r="C47" i="11"/>
  <c r="B47"/>
  <c r="D48"/>
  <c r="D49"/>
  <c r="D50"/>
  <c r="D34"/>
  <c r="D35"/>
  <c r="D36"/>
  <c r="D37"/>
  <c r="D38"/>
  <c r="D39"/>
  <c r="D40"/>
  <c r="D41"/>
  <c r="D43"/>
  <c r="D44"/>
  <c r="D45"/>
  <c r="D46"/>
  <c r="D29"/>
  <c r="D30"/>
  <c r="D31"/>
  <c r="D32"/>
  <c r="D24"/>
  <c r="D25"/>
  <c r="D26"/>
  <c r="D14"/>
  <c r="D15"/>
  <c r="D19"/>
  <c r="D21"/>
  <c r="D22"/>
  <c r="D23"/>
  <c r="D13"/>
  <c r="D99"/>
  <c r="D98"/>
  <c r="D95"/>
  <c r="C94"/>
  <c r="D94" s="1"/>
  <c r="D93"/>
  <c r="C92"/>
  <c r="D92" s="1"/>
  <c r="D91"/>
  <c r="D90"/>
  <c r="C89"/>
  <c r="D89" s="1"/>
  <c r="D88"/>
  <c r="D87"/>
  <c r="C86"/>
  <c r="D86" s="1"/>
  <c r="D85"/>
  <c r="D84"/>
  <c r="D83"/>
  <c r="D82"/>
  <c r="D81"/>
  <c r="B80"/>
  <c r="D79"/>
  <c r="C78"/>
  <c r="B78"/>
  <c r="C76"/>
  <c r="B76"/>
  <c r="D75"/>
  <c r="D74"/>
  <c r="C73"/>
  <c r="B73"/>
  <c r="D72"/>
  <c r="D71"/>
  <c r="C70"/>
  <c r="B70"/>
  <c r="D69"/>
  <c r="D68"/>
  <c r="C67"/>
  <c r="B67"/>
  <c r="D66"/>
  <c r="D65"/>
  <c r="C64"/>
  <c r="D64" s="1"/>
  <c r="D63"/>
  <c r="C62"/>
  <c r="B62"/>
  <c r="D61"/>
  <c r="D60"/>
  <c r="C59"/>
  <c r="B59"/>
  <c r="D58"/>
  <c r="D57"/>
  <c r="C56"/>
  <c r="D56" s="1"/>
  <c r="D55"/>
  <c r="D54"/>
  <c r="D53"/>
  <c r="C52"/>
  <c r="B52"/>
  <c r="C42"/>
  <c r="D42" s="1"/>
  <c r="C33"/>
  <c r="B33"/>
  <c r="D33" s="1"/>
  <c r="C28"/>
  <c r="B28"/>
  <c r="D28" s="1"/>
  <c r="C27"/>
  <c r="D27" s="1"/>
  <c r="C20"/>
  <c r="D20" s="1"/>
  <c r="C18"/>
  <c r="B18"/>
  <c r="D18" s="1"/>
  <c r="C17"/>
  <c r="B17"/>
  <c r="D17" s="1"/>
  <c r="C16"/>
  <c r="D16" s="1"/>
  <c r="C7"/>
  <c r="B7"/>
  <c r="D80" l="1"/>
  <c r="D101" i="13"/>
  <c r="D99"/>
  <c r="D78" i="11"/>
  <c r="C80"/>
  <c r="D47"/>
  <c r="D76"/>
  <c r="D62"/>
  <c r="D59"/>
  <c r="D52"/>
  <c r="C51"/>
  <c r="C12" s="1"/>
  <c r="D67"/>
  <c r="D70"/>
  <c r="D73"/>
  <c r="B51"/>
  <c r="B12" s="1"/>
  <c r="D51" l="1"/>
  <c r="D12" s="1"/>
  <c r="B100"/>
  <c r="B11"/>
  <c r="C100"/>
  <c r="C102" s="1"/>
  <c r="D102" s="1"/>
  <c r="C11"/>
  <c r="D100" l="1"/>
  <c r="B101"/>
  <c r="D101" s="1"/>
</calcChain>
</file>

<file path=xl/sharedStrings.xml><?xml version="1.0" encoding="utf-8"?>
<sst xmlns="http://schemas.openxmlformats.org/spreadsheetml/2006/main" count="376" uniqueCount="126">
  <si>
    <t>ВСЕГО ДОХОДОВ</t>
  </si>
  <si>
    <t>Налоговые доходы</t>
  </si>
  <si>
    <t>Неналоговые доходы</t>
  </si>
  <si>
    <t>Безвозмездные поступления</t>
  </si>
  <si>
    <t>исполнительные листы</t>
  </si>
  <si>
    <t>Отклонение</t>
  </si>
  <si>
    <t xml:space="preserve">резервный фонд </t>
  </si>
  <si>
    <t>обслуживание муниципального долга</t>
  </si>
  <si>
    <t>учреждения подведомственные Отделу по спорту</t>
  </si>
  <si>
    <t>учреждения подведомственные Отделу по культуре</t>
  </si>
  <si>
    <t>тыс.руб.</t>
  </si>
  <si>
    <t>ВСЕГО РАСХОДОВ, в т.ч.</t>
  </si>
  <si>
    <t>1) за счет собственных средств бюджета:</t>
  </si>
  <si>
    <t>2) за счет безвозмездных поступлений из бюджетов других уровней</t>
  </si>
  <si>
    <t>Всего расходов за счет всех источников</t>
  </si>
  <si>
    <t>Мероприятия по приведению учреждений в соответствие нормам, установленным надзорными органами, в том числе:</t>
  </si>
  <si>
    <t xml:space="preserve">- формирование доступной среды для граждан с ограниченными возможностями </t>
  </si>
  <si>
    <t xml:space="preserve">- предупреждение терроризма </t>
  </si>
  <si>
    <t>- пожарная безопасность</t>
  </si>
  <si>
    <t>- приведение технического состояния зданий учреждений к требованиям Ростехнадзора</t>
  </si>
  <si>
    <t>- охрана труда</t>
  </si>
  <si>
    <t>- охрана окружающей среды (Росприроднадзор)</t>
  </si>
  <si>
    <t>оплата труда с начислениями</t>
  </si>
  <si>
    <t>Источники доходов и направления расходов</t>
  </si>
  <si>
    <t>Предельный дефицит 10%</t>
  </si>
  <si>
    <t>межбюджетные трансферты бюджету БМР</t>
  </si>
  <si>
    <t>Исполнение муниципальных гарантий, предоставленных МУП "Балаково-Водоканал"</t>
  </si>
  <si>
    <t>-ремонт автодорог и тротуаров</t>
  </si>
  <si>
    <t>-реализация конкурса "Лучший двор"</t>
  </si>
  <si>
    <t>Организация временных рабочих мест для молодежи</t>
  </si>
  <si>
    <t>-прочие мероприятия по благоустройству</t>
  </si>
  <si>
    <t>-ремонт детских площадок</t>
  </si>
  <si>
    <t>в том числе</t>
  </si>
  <si>
    <t>учреждений, осуществляющих текущее содержание зеленых зон общего пользования, кладбищ, внутриквартальных территорий муниципального образования город Балаково</t>
  </si>
  <si>
    <t>в том числе переселение из 78 муниципальных квартир</t>
  </si>
  <si>
    <t>в.т.ч. снос 38 аварийных многоквартирных домов</t>
  </si>
  <si>
    <t>предельный</t>
  </si>
  <si>
    <t>Ремонт и содержание внутриквартальных дорог и тротуаров в соответствии с требованиями Прокуратуры г.Балаково, МУ МВД Балаковское, ОГИБДД МУ МВД Балаковское</t>
  </si>
  <si>
    <t>Текущее содержание автодорог и средств организации дорожного движения на территории муниципального образования город Балаково (МБУ "БалАвтоДор") в соответствии с требованиями Прокуратуры г.Балаково, МУ МВД Балаковское, ОГИБДД МУ МВД Балаковское</t>
  </si>
  <si>
    <t>Обследование мостов и путепроводов, восстановление работоспособности ливневой канализации на территории муниципального образования город Балаково в соответствии с требованиями Прокуратуры г. Балаково</t>
  </si>
  <si>
    <t>Взносы в ассоциации, выполнение других обязательств органами местного самоуправления</t>
  </si>
  <si>
    <t>Разработка проектно-сметной документации для обеспечения инженерной  и дорожной  инфраструктурой  земельных участков, предназначенных  для бесплатного предоставления многодетным семьям для индивидуального жилищного строительства на территории МО г. Балаково</t>
  </si>
  <si>
    <t>погашение кредиторской задолженности</t>
  </si>
  <si>
    <t>МП "Формирование комфортной городской среды муниципального образования город Балаково на 2018-2022 годы"</t>
  </si>
  <si>
    <t>МП "Муниципальная собственность в границах муниципального образования город Балаково"</t>
  </si>
  <si>
    <t>МП "Осуществление пассажирских перевозок на территории муниципального образования город Балаково"</t>
  </si>
  <si>
    <t>МП "Градостроительная деятельность муниципального образования город Балаково"</t>
  </si>
  <si>
    <t>МП "Приобретение специализированной техники в лизинг для муниципального образования город Балаково"</t>
  </si>
  <si>
    <t>МП "Охрана общественного порядка на территории муниципального образования город Балаково"</t>
  </si>
  <si>
    <t>-устройство площадок для занятия подростков спортом</t>
  </si>
  <si>
    <t>выплаты почетным гражданам</t>
  </si>
  <si>
    <t>Возмещение недополученных доходов, связанных с обслуживанием отдельных категорий граждан по льготным тарифам на посещение общего отделения банных комплексов</t>
  </si>
  <si>
    <t>-очистка дорог от снега внутриквартальных территорий, покос травы</t>
  </si>
  <si>
    <t>Остальные расходы муниципальных учреждений (оплата налогов, услуги связи, текущее содержание учреждений, общегородские мероприятия, проведение фестивалей, конкурсов, проведение спортмассовых, физкультурно-оздоровительных, военно-патриотических мероприятий, взносы на капитальный ремонт общедомового имущества в МКД, прочие мероприятия по благоустройству, ремонтные работы и т.д.)</t>
  </si>
  <si>
    <t>оплата теплоэнергоресурсов, включая уличное освещение</t>
  </si>
  <si>
    <t xml:space="preserve">Переселение граждан из аварийного жилищного фонда </t>
  </si>
  <si>
    <t>Приложение № 3 к пояснительной записке</t>
  </si>
  <si>
    <t>учреждений, осуществляющих текущее содержание автодорог и средств организации дорожного движения на территории муниципального образования город Балаково</t>
  </si>
  <si>
    <t>Недостаток средств</t>
  </si>
  <si>
    <t>Предложения о выделении  в 2020 году бюджетных ассигнований на осуществление полномочий органов местного самоуправления и выполнение муниципальными учреждениями уставных задач по направлениям, находящимся на контроле надзорных органов</t>
  </si>
  <si>
    <t>Проект на 2020 год с учетом обеспечения первоочередных расходов (оплата труда, ТЭРы и пр.)</t>
  </si>
  <si>
    <t>Проект на 2020 год с учетом приведения учреждений в соответствие нормам, установленным надзорными органами</t>
  </si>
  <si>
    <t>- приведение технического состояния зданий учреждений к требованиям Роспотребнадзора, Ростехнадзора</t>
  </si>
  <si>
    <t>- мероприятия по энергосбережению по требованиям Роспотребнадзора, Роспожнадзора</t>
  </si>
  <si>
    <t xml:space="preserve">- иные мероприятия по приведению учреждений в соответствие нормам, установленным надзорными органами </t>
  </si>
  <si>
    <t>Прочие мероприятия</t>
  </si>
  <si>
    <t>Организация теплоснабжения в границах МО г.Балаково</t>
  </si>
  <si>
    <t>МП "Обеспечение инженерной и дорожной инфраструктурой земельных участков, предназначенных для бесплатного предоставления многодетным семьям для индивидуального жилищного строительства на территории муниципального образования город Балаково"</t>
  </si>
  <si>
    <t>Мероприятия по предписаниям надзорных органов в соответствии с требованиями Прокуратуры г.Балаково, МУ МВД Балаковское, ОГИБДД МУ МВД Балаковское, в том числе:</t>
  </si>
  <si>
    <t xml:space="preserve">Ремонт и содержание автодорог общего пользования местного значения на территории муниципального образования город Балаково </t>
  </si>
  <si>
    <t>Ремонт внутриквартальных дорог и тротуаров на территории муниципального образования город Балаково(в том числе в соответствии с решениями Балаковского районного суда по жалобам жителей)</t>
  </si>
  <si>
    <t xml:space="preserve">Повышение безопасности дорожного движения, в т.ч. установка, ремонт т техническое обслуживание камер видеонаблюдения на территории муниципального образования город Балаково </t>
  </si>
  <si>
    <t>Модернизация линий, дополнительная установка и строительство объектов магистрального и внутриквартального освещения, организация уличного освещения по дороге к СОШ, в 21-ом микрорайоне, к участкам, предназначенным для бесплатного предоставления многодетным семьям для индивидуального жилищного строительства</t>
  </si>
  <si>
    <t>Благоустройство городского кладбища №3 (новая карта)</t>
  </si>
  <si>
    <t xml:space="preserve">Разработка нового проекта и комплексных схем организации дорожного движения для автодорог г. Балаково </t>
  </si>
  <si>
    <t>Благоустройство и ремонт дорог к участкам, предназначенным для бесплатного предоставления многодетным семьям для индивидуального жилищного строительства МО г.Балаково</t>
  </si>
  <si>
    <t>Обследование мостов и путепроводов</t>
  </si>
  <si>
    <t>МП "Благоустройство и санитарное содержание территорий муниципального образования город Балаково",</t>
  </si>
  <si>
    <t>вывоз ТКО (веток, мусора) из частного сектора</t>
  </si>
  <si>
    <t>МП "Развитие транспортной системы МО г. Балаково" (возмещение выпадающих доходов от установленных тарифов на перевозку пассажиров и багажа, ремонт ливневой канализации)</t>
  </si>
  <si>
    <t>тыс.рублей</t>
  </si>
  <si>
    <t>- иные мероприятия по приведению учреждений в соответствие нормам, установленным надзорными органами (соблюдения правил благоустройства)</t>
  </si>
  <si>
    <t>Недостаток средств на первоочередные расходы</t>
  </si>
  <si>
    <t>Проект на 2021 год с учетом обеспечения первоочередных расходов (оплата труда, ТЭРы и пр.)</t>
  </si>
  <si>
    <t>Проект на 2021 год с учетом приведения учреждений в соответствие нормам, установленным надзорными органами</t>
  </si>
  <si>
    <t>ликвидация несанкционированных свалок, вывоз мусора</t>
  </si>
  <si>
    <t>МП "Развитие транспортной системы МО г. Балаково" (вывоз снега с магистральных автодорог, возмещение выпадающих доходов от установленных тарифов на перевозку пассажиров и багажа электротранспортом города и прочие мероприятия)</t>
  </si>
  <si>
    <t>Модернизация линий, дополнительная установка и строительство объектов магистрального и внутриквартального освещения (66155,9 т.р.), организация уличного освещения в 21-ом микрорайоне, к участкам, предназначенным для бесплатного предоставления многодетным семьям для индивидуального жилищного строительства(3607,1 т.р.)</t>
  </si>
  <si>
    <t xml:space="preserve">Разработка нового проекта организации дорожного движения на автодорогах г.Балаково </t>
  </si>
  <si>
    <t>Устройство щебёночного и асфальтобетонного покрытия автодорог на кладбище №3</t>
  </si>
  <si>
    <t xml:space="preserve">Нарушение требований Бюджетного кодекса РФ в части определения предельного размера дефицита, установленного статьей 92.1 </t>
  </si>
  <si>
    <t>Предложения о выделении  в 2021 году бюджетных ассигнований на осуществление полномочий органов местного самоуправления и выполнение муниципальными учреждениями уставных задач по направлениям, находящимся на контроле надзорных органов</t>
  </si>
  <si>
    <t>проведение выборов в органы местного самоуправления</t>
  </si>
  <si>
    <t>МП "Формирование комфортной городской среды муниципального образования город Балаково на 2018-2024 годы"</t>
  </si>
  <si>
    <t>Предложения о выделении  в 2023 году бюджетных ассигнований на осуществление полномочий органов местного самоуправления и выполнение муниципальными учреждениями уставных задач по направлениям, находящимся на контроле надзорных органов</t>
  </si>
  <si>
    <t>Проект на 2023 год с учетом обеспечения первоочередных расходов (оплата труда, ТЭРы и пр.)</t>
  </si>
  <si>
    <t>Проект на 2023 год с учетом приведения учреждений в соответствие нормам, установленным надзорными органами</t>
  </si>
  <si>
    <t>МП "Обеспечение инженерной и дорожной инфраструктурой земельных участков, предназначенных для бесплатного предоставления многодетным семьям для индивидуального жилищного строительства на территории МО г. Балаково"</t>
  </si>
  <si>
    <t>МП "Развитие транспортной системы МО г. Балаково" (вывоз снега с магистральных автодорог, возмещение выпадающих доходов от установленных тарифов на перевозку пассажиров и багажа электротранспортом города, приобретение спецтехники в лизинг и прочие мероприятия)</t>
  </si>
  <si>
    <t>МП "Развитие культуры МО г. Балаково" (расходы по созданию Центра культурного развития в г. Балаково)</t>
  </si>
  <si>
    <t>учреждения культуры</t>
  </si>
  <si>
    <t>МКУ "УДХБ"</t>
  </si>
  <si>
    <t>-предписание отдела надзорной деятельности и профилактической работы по Балаковскому району УНДиПР ГУ МЧС России по Саратовской области всего, в том числе</t>
  </si>
  <si>
    <t xml:space="preserve">-предостережение </t>
  </si>
  <si>
    <t>-предписания государственной противопожарной службы по Саратовской области (Роспожнадзор), в том числе</t>
  </si>
  <si>
    <t xml:space="preserve">- предостережений МУ Федеральной службы по надзору в сфере природопользования (Росприроднадзор) по Саратовской и Пензенской областям </t>
  </si>
  <si>
    <t xml:space="preserve">МКУ "УДХБ"                                                                                                                                                              Повышение безопасности дорожного движения, в т.ч. установка дублирующих дорожных знаков на участках автодорог с 2-мя и более полосами движения в одном направлении, устройство искусственных неровностей, ограждений  и светофоров на пешеходных переходах, расположенных вблизи образовательных учреждений г. Балаково </t>
  </si>
  <si>
    <t xml:space="preserve">МКУ "УДХБ"                                                                                                                                                                                 Уборка строительного мусора на земельных участках, предоставленных многодетным семьям в 4 "Б" микрорайоне </t>
  </si>
  <si>
    <t>- решения Балаковского районного суда, постановления мировых судей в том числе</t>
  </si>
  <si>
    <t>- предписания и представления ФСБ России Управление по Саратовской области, прокуратуры г. Балаково Саратовской области всего, в том числе</t>
  </si>
  <si>
    <t>учреддения культуры                                                                                                                                                                       по делу об административном правонарушении</t>
  </si>
  <si>
    <t>Предложения о выделении  в 2024 году бюджетных ассигнований на осуществление полномочий органов местного самоуправления и выполнение муниципальными учреждениями уставных задач по направлениям, находящимся на контроле надзорных органов</t>
  </si>
  <si>
    <t>Проект на 2024 год с учетом обеспечения первоочередных расходов (оплата труда, ТЭРы и пр.)</t>
  </si>
  <si>
    <t>Проект на 2024 год с учетом приведения учреждений в соответствие нормам, установленным надзорными органами</t>
  </si>
  <si>
    <t>учреждения спорта (МАУ УСК "Форум")</t>
  </si>
  <si>
    <t>-предписания отдела надзорной деятельности и профилактической работы по Балаковскому району УНДиПР ГУ МЧС России по Саратовской области всего, в том числе</t>
  </si>
  <si>
    <t>учреждения культуры (МАУК КО "ГЦИ")</t>
  </si>
  <si>
    <t>МКУ "УДХБ"                                                                                                                                                              Повышение безопасности дорожного движения, в т.ч. установка дублирующих знаков "Пешеходный переход" на участках автомобильных дорог по улицам: Вокзальная, Факел Социализма, 30 лет Победы, Трнавская, Комарова, Минская.</t>
  </si>
  <si>
    <t>учреждения культуры (МАУК "Балаковский ТЮЗ")</t>
  </si>
  <si>
    <t>МП "Переселение граждан из аварийного жилищного фонда города Балаково на 2022-2025 годы"</t>
  </si>
  <si>
    <t>МП "Формирование комфортной городской среды муниципального образования город Балаково на 2018-2030 годы"</t>
  </si>
  <si>
    <t xml:space="preserve">-  ОГИБДД МУ МВД России "Балаковское", в том числе </t>
  </si>
  <si>
    <t xml:space="preserve">- представления МУ МВД РФ "Балаковское", в том числе </t>
  </si>
  <si>
    <t>дублирующие знаки 7085,1</t>
  </si>
  <si>
    <t>МП "Развитие транспортной системы МО г. Балаково" (вывоз снега с магистральных автодорог, возмещение выпадающих доходов от установленных тарифов на перевозку пассажиров и багажа электротранспортом города, приобретение спецтехники в лизинг, имущественные налоги и прочие мероприятия)</t>
  </si>
  <si>
    <t>МП "Культура МО г. Балаково" (расходы по созданию Центра культурного развития в г. Балаково)</t>
  </si>
</sst>
</file>

<file path=xl/styles.xml><?xml version="1.0" encoding="utf-8"?>
<styleSheet xmlns="http://schemas.openxmlformats.org/spreadsheetml/2006/main">
  <numFmts count="6">
    <numFmt numFmtId="43" formatCode="_-* #,##0.00\ _₽_-;\-* #,##0.00\ _₽_-;_-* &quot;-&quot;??\ _₽_-;_-@_-"/>
    <numFmt numFmtId="164" formatCode="_-* #,##0.00\ _р_._-;\-* #,##0.00\ _р_._-;_-* &quot;-&quot;??\ _р_._-;_-@_-"/>
    <numFmt numFmtId="165" formatCode="#,##0.0"/>
    <numFmt numFmtId="166" formatCode="_-* #,##0.00_р_._-;\-* #,##0.00_р_._-;_-* &quot;-&quot;??_р_._-;_-@_-"/>
    <numFmt numFmtId="167" formatCode="000"/>
    <numFmt numFmtId="168" formatCode="00\.00\.00"/>
  </numFmts>
  <fonts count="22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"/>
      <family val="1"/>
      <charset val="204"/>
    </font>
    <font>
      <u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u/>
      <sz val="12"/>
      <name val="Times New Roman"/>
      <family val="1"/>
      <charset val="204"/>
    </font>
    <font>
      <i/>
      <sz val="12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6" fontId="6" fillId="0" borderId="0" applyFont="0" applyFill="0" applyBorder="0" applyAlignment="0" applyProtection="0"/>
    <xf numFmtId="164" fontId="14" fillId="0" borderId="0" applyFont="0" applyFill="0" applyBorder="0" applyAlignment="0" applyProtection="0"/>
  </cellStyleXfs>
  <cellXfs count="77">
    <xf numFmtId="0" fontId="0" fillId="0" borderId="0" xfId="0"/>
    <xf numFmtId="49" fontId="2" fillId="0" borderId="2" xfId="1" applyNumberFormat="1" applyFont="1" applyFill="1" applyBorder="1" applyAlignment="1" applyProtection="1">
      <alignment horizontal="left" vertical="center" wrapText="1"/>
      <protection hidden="1"/>
    </xf>
    <xf numFmtId="49" fontId="4" fillId="0" borderId="2" xfId="1" applyNumberFormat="1" applyFont="1" applyFill="1" applyBorder="1" applyAlignment="1" applyProtection="1">
      <alignment horizontal="left" vertical="center" wrapText="1"/>
      <protection hidden="1"/>
    </xf>
    <xf numFmtId="0" fontId="9" fillId="0" borderId="0" xfId="0" applyFont="1"/>
    <xf numFmtId="0" fontId="10" fillId="0" borderId="0" xfId="0" applyFont="1"/>
    <xf numFmtId="167" fontId="4" fillId="0" borderId="2" xfId="1" applyNumberFormat="1" applyFont="1" applyFill="1" applyBorder="1" applyAlignment="1" applyProtection="1">
      <alignment horizontal="left" vertical="center" wrapText="1"/>
      <protection hidden="1"/>
    </xf>
    <xf numFmtId="167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4" fillId="2" borderId="2" xfId="1" applyFont="1" applyFill="1" applyBorder="1" applyAlignment="1">
      <alignment vertical="center" wrapText="1"/>
    </xf>
    <xf numFmtId="0" fontId="8" fillId="0" borderId="2" xfId="0" applyFont="1" applyBorder="1" applyAlignment="1">
      <alignment wrapText="1"/>
    </xf>
    <xf numFmtId="168" fontId="4" fillId="0" borderId="2" xfId="1" applyNumberFormat="1" applyFont="1" applyFill="1" applyBorder="1" applyAlignment="1" applyProtection="1">
      <alignment horizontal="left" vertical="center" wrapText="1"/>
      <protection hidden="1"/>
    </xf>
    <xf numFmtId="0" fontId="4" fillId="0" borderId="2" xfId="1" applyFont="1" applyFill="1" applyBorder="1" applyAlignment="1" applyProtection="1">
      <alignment vertical="center" wrapText="1"/>
      <protection hidden="1"/>
    </xf>
    <xf numFmtId="0" fontId="4" fillId="0" borderId="2" xfId="1" applyFont="1" applyFill="1" applyBorder="1" applyAlignment="1" applyProtection="1">
      <alignment vertical="center"/>
      <protection hidden="1"/>
    </xf>
    <xf numFmtId="0" fontId="11" fillId="0" borderId="0" xfId="0" applyFont="1"/>
    <xf numFmtId="0" fontId="5" fillId="0" borderId="2" xfId="0" applyFont="1" applyFill="1" applyBorder="1" applyAlignment="1">
      <alignment wrapText="1"/>
    </xf>
    <xf numFmtId="0" fontId="3" fillId="3" borderId="2" xfId="1" applyNumberFormat="1" applyFont="1" applyFill="1" applyBorder="1" applyAlignment="1" applyProtection="1">
      <alignment horizontal="center" vertical="top" wrapText="1"/>
      <protection hidden="1"/>
    </xf>
    <xf numFmtId="0" fontId="5" fillId="3" borderId="2" xfId="1" applyFont="1" applyFill="1" applyBorder="1" applyAlignment="1">
      <alignment vertical="center" wrapText="1"/>
    </xf>
    <xf numFmtId="165" fontId="5" fillId="3" borderId="2" xfId="1" applyNumberFormat="1" applyFont="1" applyFill="1" applyBorder="1" applyAlignment="1">
      <alignment horizontal="center" vertical="top" wrapText="1"/>
    </xf>
    <xf numFmtId="0" fontId="7" fillId="3" borderId="2" xfId="0" applyFont="1" applyFill="1" applyBorder="1"/>
    <xf numFmtId="0" fontId="7" fillId="3" borderId="2" xfId="0" applyFont="1" applyFill="1" applyBorder="1" applyAlignment="1">
      <alignment wrapText="1"/>
    </xf>
    <xf numFmtId="165" fontId="9" fillId="0" borderId="0" xfId="0" applyNumberFormat="1" applyFont="1"/>
    <xf numFmtId="0" fontId="13" fillId="3" borderId="2" xfId="0" applyFont="1" applyFill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top"/>
    </xf>
    <xf numFmtId="49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4" fillId="0" borderId="2" xfId="0" applyNumberFormat="1" applyFont="1" applyFill="1" applyBorder="1" applyAlignment="1">
      <alignment horizontal="center" vertical="top"/>
    </xf>
    <xf numFmtId="165" fontId="5" fillId="3" borderId="2" xfId="0" applyNumberFormat="1" applyFont="1" applyFill="1" applyBorder="1" applyAlignment="1">
      <alignment horizontal="center" vertical="top"/>
    </xf>
    <xf numFmtId="165" fontId="2" fillId="3" borderId="2" xfId="0" applyNumberFormat="1" applyFont="1" applyFill="1" applyBorder="1" applyAlignment="1">
      <alignment horizontal="center" vertical="top"/>
    </xf>
    <xf numFmtId="165" fontId="5" fillId="0" borderId="2" xfId="0" applyNumberFormat="1" applyFont="1" applyFill="1" applyBorder="1" applyAlignment="1">
      <alignment horizontal="center" vertical="top"/>
    </xf>
    <xf numFmtId="165" fontId="2" fillId="0" borderId="2" xfId="0" applyNumberFormat="1" applyFont="1" applyBorder="1" applyAlignment="1">
      <alignment horizontal="center" vertical="top"/>
    </xf>
    <xf numFmtId="165" fontId="2" fillId="0" borderId="2" xfId="0" applyNumberFormat="1" applyFont="1" applyFill="1" applyBorder="1" applyAlignment="1">
      <alignment horizontal="center" vertical="top"/>
    </xf>
    <xf numFmtId="164" fontId="9" fillId="0" borderId="0" xfId="3" applyFont="1"/>
    <xf numFmtId="0" fontId="15" fillId="2" borderId="2" xfId="0" applyFont="1" applyFill="1" applyBorder="1" applyAlignment="1" applyProtection="1">
      <alignment horizontal="left" vertical="center" wrapText="1"/>
      <protection locked="0"/>
    </xf>
    <xf numFmtId="164" fontId="10" fillId="0" borderId="0" xfId="3" applyFont="1"/>
    <xf numFmtId="0" fontId="16" fillId="0" borderId="0" xfId="0" applyFont="1"/>
    <xf numFmtId="165" fontId="16" fillId="0" borderId="0" xfId="0" applyNumberFormat="1" applyFont="1"/>
    <xf numFmtId="164" fontId="9" fillId="0" borderId="0" xfId="0" applyNumberFormat="1" applyFont="1"/>
    <xf numFmtId="164" fontId="16" fillId="0" borderId="0" xfId="3" applyFont="1"/>
    <xf numFmtId="165" fontId="10" fillId="0" borderId="0" xfId="0" applyNumberFormat="1" applyFont="1"/>
    <xf numFmtId="165" fontId="4" fillId="4" borderId="2" xfId="0" applyNumberFormat="1" applyFont="1" applyFill="1" applyBorder="1" applyAlignment="1">
      <alignment horizontal="center" vertical="top"/>
    </xf>
    <xf numFmtId="165" fontId="2" fillId="2" borderId="2" xfId="0" applyNumberFormat="1" applyFont="1" applyFill="1" applyBorder="1" applyAlignment="1">
      <alignment horizontal="center" vertical="top"/>
    </xf>
    <xf numFmtId="2" fontId="2" fillId="0" borderId="2" xfId="1" applyNumberFormat="1" applyFont="1" applyFill="1" applyBorder="1" applyAlignment="1" applyProtection="1">
      <alignment horizontal="left" vertical="center" wrapText="1"/>
      <protection hidden="1"/>
    </xf>
    <xf numFmtId="2" fontId="4" fillId="0" borderId="2" xfId="1" applyNumberFormat="1" applyFont="1" applyFill="1" applyBorder="1" applyAlignment="1" applyProtection="1">
      <alignment horizontal="left" vertical="center" wrapText="1"/>
      <protection hidden="1"/>
    </xf>
    <xf numFmtId="0" fontId="17" fillId="0" borderId="0" xfId="0" applyFont="1" applyAlignment="1">
      <alignment horizontal="right"/>
    </xf>
    <xf numFmtId="165" fontId="4" fillId="0" borderId="2" xfId="1" applyNumberFormat="1" applyFont="1" applyFill="1" applyBorder="1" applyAlignment="1" applyProtection="1">
      <alignment horizontal="center" vertical="top" wrapText="1"/>
      <protection hidden="1"/>
    </xf>
    <xf numFmtId="165" fontId="4" fillId="0" borderId="2" xfId="1" applyNumberFormat="1" applyFont="1" applyFill="1" applyBorder="1" applyAlignment="1" applyProtection="1">
      <alignment horizontal="center" vertical="top"/>
      <protection hidden="1"/>
    </xf>
    <xf numFmtId="165" fontId="18" fillId="3" borderId="2" xfId="0" applyNumberFormat="1" applyFont="1" applyFill="1" applyBorder="1" applyAlignment="1">
      <alignment horizontal="center" vertical="top"/>
    </xf>
    <xf numFmtId="165" fontId="4" fillId="2" borderId="2" xfId="0" applyNumberFormat="1" applyFont="1" applyFill="1" applyBorder="1" applyAlignment="1">
      <alignment horizontal="center" vertical="top"/>
    </xf>
    <xf numFmtId="164" fontId="10" fillId="0" borderId="0" xfId="0" applyNumberFormat="1" applyFont="1"/>
    <xf numFmtId="0" fontId="3" fillId="3" borderId="2" xfId="1" applyNumberFormat="1" applyFont="1" applyFill="1" applyBorder="1" applyAlignment="1" applyProtection="1">
      <alignment horizontal="center" vertical="center" wrapText="1"/>
      <protection hidden="1"/>
    </xf>
    <xf numFmtId="165" fontId="18" fillId="0" borderId="2" xfId="0" applyNumberFormat="1" applyFont="1" applyFill="1" applyBorder="1" applyAlignment="1">
      <alignment horizontal="center" vertical="top"/>
    </xf>
    <xf numFmtId="0" fontId="5" fillId="0" borderId="2" xfId="0" applyFont="1" applyFill="1" applyBorder="1" applyAlignment="1">
      <alignment vertical="center" wrapText="1"/>
    </xf>
    <xf numFmtId="165" fontId="5" fillId="0" borderId="2" xfId="0" applyNumberFormat="1" applyFont="1" applyFill="1" applyBorder="1" applyAlignment="1">
      <alignment horizontal="center" vertical="center"/>
    </xf>
    <xf numFmtId="49" fontId="19" fillId="0" borderId="2" xfId="1" applyNumberFormat="1" applyFont="1" applyFill="1" applyBorder="1" applyAlignment="1" applyProtection="1">
      <alignment horizontal="left" vertical="center" wrapText="1"/>
      <protection hidden="1"/>
    </xf>
    <xf numFmtId="165" fontId="20" fillId="0" borderId="2" xfId="0" applyNumberFormat="1" applyFont="1" applyFill="1" applyBorder="1" applyAlignment="1">
      <alignment horizontal="center" vertical="top"/>
    </xf>
    <xf numFmtId="165" fontId="19" fillId="2" borderId="2" xfId="0" applyNumberFormat="1" applyFont="1" applyFill="1" applyBorder="1" applyAlignment="1">
      <alignment horizontal="center" vertical="top"/>
    </xf>
    <xf numFmtId="165" fontId="2" fillId="0" borderId="2" xfId="0" applyNumberFormat="1" applyFont="1" applyBorder="1" applyAlignment="1">
      <alignment horizontal="center" vertical="center"/>
    </xf>
    <xf numFmtId="0" fontId="21" fillId="0" borderId="0" xfId="0" applyFont="1"/>
    <xf numFmtId="165" fontId="2" fillId="2" borderId="2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wrapText="1"/>
    </xf>
    <xf numFmtId="165" fontId="4" fillId="0" borderId="2" xfId="0" applyNumberFormat="1" applyFont="1" applyBorder="1" applyAlignment="1">
      <alignment horizontal="center" vertical="center"/>
    </xf>
    <xf numFmtId="165" fontId="18" fillId="0" borderId="2" xfId="0" applyNumberFormat="1" applyFont="1" applyFill="1" applyBorder="1" applyAlignment="1">
      <alignment horizontal="center" vertical="center"/>
    </xf>
    <xf numFmtId="165" fontId="4" fillId="2" borderId="2" xfId="0" applyNumberFormat="1" applyFont="1" applyFill="1" applyBorder="1" applyAlignment="1">
      <alignment horizontal="center" vertical="center"/>
    </xf>
    <xf numFmtId="165" fontId="2" fillId="0" borderId="3" xfId="0" applyNumberFormat="1" applyFont="1" applyBorder="1" applyAlignment="1">
      <alignment horizontal="center" vertical="top"/>
    </xf>
    <xf numFmtId="165" fontId="5" fillId="0" borderId="3" xfId="0" applyNumberFormat="1" applyFont="1" applyFill="1" applyBorder="1" applyAlignment="1">
      <alignment horizontal="center" vertical="top"/>
    </xf>
    <xf numFmtId="165" fontId="19" fillId="0" borderId="2" xfId="0" applyNumberFormat="1" applyFont="1" applyBorder="1" applyAlignment="1">
      <alignment horizontal="center" vertical="top"/>
    </xf>
    <xf numFmtId="165" fontId="5" fillId="4" borderId="2" xfId="0" applyNumberFormat="1" applyFont="1" applyFill="1" applyBorder="1" applyAlignment="1">
      <alignment horizontal="center" vertical="center"/>
    </xf>
    <xf numFmtId="165" fontId="2" fillId="4" borderId="2" xfId="0" applyNumberFormat="1" applyFont="1" applyFill="1" applyBorder="1" applyAlignment="1">
      <alignment horizontal="center" vertical="top"/>
    </xf>
    <xf numFmtId="165" fontId="19" fillId="4" borderId="2" xfId="0" applyNumberFormat="1" applyFont="1" applyFill="1" applyBorder="1" applyAlignment="1">
      <alignment horizontal="center" vertical="top"/>
    </xf>
    <xf numFmtId="165" fontId="4" fillId="4" borderId="2" xfId="0" applyNumberFormat="1" applyFont="1" applyFill="1" applyBorder="1" applyAlignment="1">
      <alignment horizontal="center" vertical="center"/>
    </xf>
    <xf numFmtId="165" fontId="4" fillId="2" borderId="2" xfId="1" applyNumberFormat="1" applyFont="1" applyFill="1" applyBorder="1" applyAlignment="1" applyProtection="1">
      <alignment horizontal="center" vertical="top" wrapText="1"/>
      <protection hidden="1"/>
    </xf>
    <xf numFmtId="165" fontId="4" fillId="2" borderId="2" xfId="1" applyNumberFormat="1" applyFont="1" applyFill="1" applyBorder="1" applyAlignment="1" applyProtection="1">
      <alignment horizontal="center" vertical="top"/>
      <protection hidden="1"/>
    </xf>
    <xf numFmtId="165" fontId="5" fillId="2" borderId="2" xfId="0" applyNumberFormat="1" applyFont="1" applyFill="1" applyBorder="1" applyAlignment="1">
      <alignment horizontal="center" vertical="top"/>
    </xf>
    <xf numFmtId="165" fontId="5" fillId="2" borderId="2" xfId="0" applyNumberFormat="1" applyFont="1" applyFill="1" applyBorder="1" applyAlignment="1">
      <alignment horizontal="center" vertical="center"/>
    </xf>
    <xf numFmtId="43" fontId="10" fillId="0" borderId="2" xfId="0" applyNumberFormat="1" applyFont="1" applyBorder="1"/>
    <xf numFmtId="167" fontId="4" fillId="2" borderId="2" xfId="1" applyNumberFormat="1" applyFont="1" applyFill="1" applyBorder="1" applyAlignment="1" applyProtection="1">
      <alignment horizontal="left" vertical="center" wrapText="1"/>
      <protection hidden="1"/>
    </xf>
    <xf numFmtId="0" fontId="17" fillId="0" borderId="0" xfId="0" applyFont="1" applyAlignment="1">
      <alignment horizontal="center"/>
    </xf>
    <xf numFmtId="0" fontId="12" fillId="0" borderId="0" xfId="0" applyFont="1" applyAlignment="1">
      <alignment horizontal="center" vertical="top" wrapText="1"/>
    </xf>
    <xf numFmtId="0" fontId="17" fillId="0" borderId="0" xfId="0" applyFont="1" applyAlignment="1">
      <alignment horizontal="left"/>
    </xf>
  </cellXfs>
  <cellStyles count="4">
    <cellStyle name="Обычный" xfId="0" builtinId="0"/>
    <cellStyle name="Обычный 2" xfId="1"/>
    <cellStyle name="Финансовый" xfId="3" builtinId="3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07"/>
  <sheetViews>
    <sheetView topLeftCell="A86" zoomScale="80" zoomScaleNormal="80" workbookViewId="0">
      <selection activeCell="D18" sqref="D18"/>
    </sheetView>
  </sheetViews>
  <sheetFormatPr defaultColWidth="8.81640625" defaultRowHeight="15.5"/>
  <cols>
    <col min="1" max="1" width="54.1796875" style="3" customWidth="1"/>
    <col min="2" max="2" width="19.81640625" style="32" customWidth="1"/>
    <col min="3" max="3" width="17.81640625" style="32" customWidth="1"/>
    <col min="4" max="4" width="18.54296875" style="32" customWidth="1"/>
    <col min="5" max="5" width="17.453125" style="3" customWidth="1"/>
    <col min="6" max="6" width="14.54296875" style="3" customWidth="1"/>
    <col min="7" max="16384" width="8.81640625" style="3"/>
  </cols>
  <sheetData>
    <row r="1" spans="1:6">
      <c r="C1" s="74" t="s">
        <v>56</v>
      </c>
      <c r="D1" s="74"/>
    </row>
    <row r="2" spans="1:6">
      <c r="D2" s="41"/>
    </row>
    <row r="4" spans="1:6" ht="76.5" customHeight="1">
      <c r="A4" s="75" t="s">
        <v>59</v>
      </c>
      <c r="B4" s="75"/>
      <c r="C4" s="75"/>
      <c r="D4" s="75"/>
    </row>
    <row r="5" spans="1:6" s="12" customFormat="1">
      <c r="A5" s="3"/>
      <c r="B5" s="32"/>
      <c r="C5" s="32"/>
      <c r="D5" s="41" t="s">
        <v>10</v>
      </c>
    </row>
    <row r="6" spans="1:6" ht="123" customHeight="1">
      <c r="A6" s="20" t="s">
        <v>23</v>
      </c>
      <c r="B6" s="14" t="s">
        <v>60</v>
      </c>
      <c r="C6" s="14" t="s">
        <v>61</v>
      </c>
      <c r="D6" s="14" t="s">
        <v>5</v>
      </c>
    </row>
    <row r="7" spans="1:6">
      <c r="A7" s="15" t="s">
        <v>0</v>
      </c>
      <c r="B7" s="16">
        <f>B8+B9+B10</f>
        <v>610224.1</v>
      </c>
      <c r="C7" s="16">
        <f>C8+C9+C10</f>
        <v>610224.1</v>
      </c>
      <c r="D7" s="24">
        <v>0</v>
      </c>
    </row>
    <row r="8" spans="1:6">
      <c r="A8" s="10" t="s">
        <v>1</v>
      </c>
      <c r="B8" s="42">
        <v>461689.5</v>
      </c>
      <c r="C8" s="42">
        <v>461689.5</v>
      </c>
      <c r="D8" s="21">
        <v>0</v>
      </c>
    </row>
    <row r="9" spans="1:6">
      <c r="A9" s="10" t="s">
        <v>2</v>
      </c>
      <c r="B9" s="42">
        <v>50756.6</v>
      </c>
      <c r="C9" s="42">
        <v>50756.6</v>
      </c>
      <c r="D9" s="21">
        <v>0</v>
      </c>
    </row>
    <row r="10" spans="1:6">
      <c r="A10" s="11" t="s">
        <v>3</v>
      </c>
      <c r="B10" s="43">
        <v>97778</v>
      </c>
      <c r="C10" s="43">
        <v>97778</v>
      </c>
      <c r="D10" s="21">
        <v>0</v>
      </c>
    </row>
    <row r="11" spans="1:6" s="4" customFormat="1">
      <c r="A11" s="15" t="s">
        <v>11</v>
      </c>
      <c r="B11" s="24">
        <f>B12+B99</f>
        <v>658906.50999999989</v>
      </c>
      <c r="C11" s="24">
        <f>C12+C99</f>
        <v>1443385.41</v>
      </c>
      <c r="D11" s="44"/>
      <c r="E11" s="31"/>
    </row>
    <row r="12" spans="1:6">
      <c r="A12" s="17" t="s">
        <v>12</v>
      </c>
      <c r="B12" s="25">
        <f>B13+B14+B15+B16+B17+B18+B19+B20+B21+B22+B23+B24+B26+B27+B28+B33+B41+B42+B44+B45+B46+B47+B51+B80</f>
        <v>570443.30999999994</v>
      </c>
      <c r="C12" s="25">
        <f>C13+C14+C15+C16+C17+C18+C19+C20+C21+C22+C23+C24+C26+C27+C28+C33+C41+C42+C44+C45+C46+C47+C51+C80</f>
        <v>1354922.21</v>
      </c>
      <c r="D12" s="25">
        <f>D13+D14+D15+D16+D17+D18+D19+D20+D21+D22+D23+D24+D26+D27+D28+D33+D41+D42+D44+D45+D46+D47+D51+D80</f>
        <v>-784478.9</v>
      </c>
      <c r="E12" s="29"/>
      <c r="F12" s="34"/>
    </row>
    <row r="13" spans="1:6">
      <c r="A13" s="8" t="s">
        <v>22</v>
      </c>
      <c r="B13" s="45">
        <v>175688.4</v>
      </c>
      <c r="C13" s="45">
        <v>307129.3</v>
      </c>
      <c r="D13" s="21">
        <f>B13-C13</f>
        <v>-131440.9</v>
      </c>
    </row>
    <row r="14" spans="1:6" ht="31">
      <c r="A14" s="8" t="s">
        <v>54</v>
      </c>
      <c r="B14" s="45">
        <v>91532.800000000003</v>
      </c>
      <c r="C14" s="45">
        <v>94101.9</v>
      </c>
      <c r="D14" s="21">
        <f t="shared" ref="D14:D50" si="0">B14-C14</f>
        <v>-2569.0999999999913</v>
      </c>
    </row>
    <row r="15" spans="1:6">
      <c r="A15" s="5" t="s">
        <v>6</v>
      </c>
      <c r="B15" s="45">
        <v>1500</v>
      </c>
      <c r="C15" s="45">
        <v>1500</v>
      </c>
      <c r="D15" s="21">
        <f t="shared" si="0"/>
        <v>0</v>
      </c>
    </row>
    <row r="16" spans="1:6">
      <c r="A16" s="5" t="s">
        <v>7</v>
      </c>
      <c r="B16" s="45">
        <v>10045.1</v>
      </c>
      <c r="C16" s="45">
        <f>B16</f>
        <v>10045.1</v>
      </c>
      <c r="D16" s="21">
        <f t="shared" si="0"/>
        <v>0</v>
      </c>
    </row>
    <row r="17" spans="1:6">
      <c r="A17" s="5" t="s">
        <v>4</v>
      </c>
      <c r="B17" s="21">
        <f>150+2524</f>
        <v>2674</v>
      </c>
      <c r="C17" s="21">
        <f>150+3888.4</f>
        <v>4038.4</v>
      </c>
      <c r="D17" s="21">
        <f t="shared" si="0"/>
        <v>-1364.4</v>
      </c>
    </row>
    <row r="18" spans="1:6">
      <c r="A18" s="5" t="s">
        <v>25</v>
      </c>
      <c r="B18" s="45">
        <f>27049.6</f>
        <v>27049.599999999999</v>
      </c>
      <c r="C18" s="45">
        <f>27049.6</f>
        <v>27049.599999999999</v>
      </c>
      <c r="D18" s="21">
        <f t="shared" si="0"/>
        <v>0</v>
      </c>
    </row>
    <row r="19" spans="1:6">
      <c r="A19" s="5" t="s">
        <v>42</v>
      </c>
      <c r="B19" s="45">
        <v>22420</v>
      </c>
      <c r="C19" s="45">
        <v>39000</v>
      </c>
      <c r="D19" s="21">
        <f t="shared" si="0"/>
        <v>-16580</v>
      </c>
    </row>
    <row r="20" spans="1:6">
      <c r="A20" s="5" t="s">
        <v>50</v>
      </c>
      <c r="B20" s="45">
        <v>264</v>
      </c>
      <c r="C20" s="45">
        <f>B20</f>
        <v>264</v>
      </c>
      <c r="D20" s="21">
        <f t="shared" si="0"/>
        <v>0</v>
      </c>
    </row>
    <row r="21" spans="1:6">
      <c r="A21" s="5" t="s">
        <v>78</v>
      </c>
      <c r="B21" s="45">
        <v>1150</v>
      </c>
      <c r="C21" s="45">
        <v>8773.4</v>
      </c>
      <c r="D21" s="21">
        <f t="shared" si="0"/>
        <v>-7623.4</v>
      </c>
    </row>
    <row r="22" spans="1:6" ht="46.5">
      <c r="A22" s="2" t="s">
        <v>43</v>
      </c>
      <c r="B22" s="21">
        <v>600</v>
      </c>
      <c r="C22" s="21">
        <v>600</v>
      </c>
      <c r="D22" s="21">
        <f t="shared" si="0"/>
        <v>0</v>
      </c>
    </row>
    <row r="23" spans="1:6" ht="95.15" customHeight="1">
      <c r="A23" s="40" t="s">
        <v>67</v>
      </c>
      <c r="B23" s="21">
        <v>600</v>
      </c>
      <c r="C23" s="21">
        <v>2800</v>
      </c>
      <c r="D23" s="21">
        <f t="shared" si="0"/>
        <v>-2200</v>
      </c>
    </row>
    <row r="24" spans="1:6" ht="31">
      <c r="A24" s="40" t="s">
        <v>44</v>
      </c>
      <c r="B24" s="21">
        <v>2046.5</v>
      </c>
      <c r="C24" s="21">
        <v>15662</v>
      </c>
      <c r="D24" s="21">
        <f t="shared" si="0"/>
        <v>-13615.5</v>
      </c>
    </row>
    <row r="25" spans="1:6" hidden="1">
      <c r="A25" s="2"/>
      <c r="B25" s="21"/>
      <c r="C25" s="21"/>
      <c r="D25" s="21">
        <f t="shared" si="0"/>
        <v>0</v>
      </c>
    </row>
    <row r="26" spans="1:6" ht="46.5">
      <c r="A26" s="5" t="s">
        <v>45</v>
      </c>
      <c r="B26" s="21">
        <v>940</v>
      </c>
      <c r="C26" s="21">
        <v>1190</v>
      </c>
      <c r="D26" s="21">
        <f t="shared" si="0"/>
        <v>-250</v>
      </c>
      <c r="F26" s="19"/>
    </row>
    <row r="27" spans="1:6" ht="31">
      <c r="A27" s="6" t="s">
        <v>46</v>
      </c>
      <c r="B27" s="21">
        <v>100</v>
      </c>
      <c r="C27" s="21">
        <f>B27</f>
        <v>100</v>
      </c>
      <c r="D27" s="21">
        <f t="shared" si="0"/>
        <v>0</v>
      </c>
    </row>
    <row r="28" spans="1:6" ht="71.150000000000006" customHeight="1">
      <c r="A28" s="6" t="s">
        <v>79</v>
      </c>
      <c r="B28" s="21">
        <f>47460+122.9</f>
        <v>47582.9</v>
      </c>
      <c r="C28" s="21">
        <f>48640+122.9</f>
        <v>48762.9</v>
      </c>
      <c r="D28" s="21">
        <f t="shared" si="0"/>
        <v>-1180</v>
      </c>
    </row>
    <row r="29" spans="1:6" hidden="1">
      <c r="A29" s="22"/>
      <c r="B29" s="21"/>
      <c r="C29" s="21"/>
      <c r="D29" s="21">
        <f t="shared" si="0"/>
        <v>0</v>
      </c>
    </row>
    <row r="30" spans="1:6" hidden="1">
      <c r="A30" s="22" t="s">
        <v>27</v>
      </c>
      <c r="B30" s="21"/>
      <c r="C30" s="21"/>
      <c r="D30" s="21">
        <f t="shared" si="0"/>
        <v>0</v>
      </c>
    </row>
    <row r="31" spans="1:6" hidden="1">
      <c r="A31" s="22"/>
      <c r="B31" s="21"/>
      <c r="C31" s="21"/>
      <c r="D31" s="21">
        <f t="shared" si="0"/>
        <v>0</v>
      </c>
    </row>
    <row r="32" spans="1:6" ht="46.5" hidden="1">
      <c r="A32" s="6" t="s">
        <v>47</v>
      </c>
      <c r="B32" s="21"/>
      <c r="C32" s="21"/>
      <c r="D32" s="21">
        <f t="shared" si="0"/>
        <v>0</v>
      </c>
    </row>
    <row r="33" spans="1:6" ht="46.5">
      <c r="A33" s="6" t="s">
        <v>77</v>
      </c>
      <c r="B33" s="21">
        <f>900+25000+584.6+18788.21-428.2</f>
        <v>44844.61</v>
      </c>
      <c r="C33" s="21">
        <f>900+25000+584.6+18788.21-428.2</f>
        <v>44844.61</v>
      </c>
      <c r="D33" s="21">
        <f t="shared" si="0"/>
        <v>0</v>
      </c>
    </row>
    <row r="34" spans="1:6" hidden="1">
      <c r="A34" s="22" t="s">
        <v>28</v>
      </c>
      <c r="B34" s="21"/>
      <c r="C34" s="21"/>
      <c r="D34" s="21">
        <f t="shared" si="0"/>
        <v>0</v>
      </c>
    </row>
    <row r="35" spans="1:6" ht="31" hidden="1">
      <c r="A35" s="22" t="s">
        <v>52</v>
      </c>
      <c r="B35" s="21"/>
      <c r="C35" s="21"/>
      <c r="D35" s="21">
        <f t="shared" si="0"/>
        <v>0</v>
      </c>
    </row>
    <row r="36" spans="1:6" hidden="1">
      <c r="A36" s="22" t="s">
        <v>49</v>
      </c>
      <c r="B36" s="21"/>
      <c r="C36" s="21"/>
      <c r="D36" s="21">
        <f t="shared" si="0"/>
        <v>0</v>
      </c>
    </row>
    <row r="37" spans="1:6" hidden="1">
      <c r="A37" s="22" t="s">
        <v>31</v>
      </c>
      <c r="B37" s="21"/>
      <c r="C37" s="21"/>
      <c r="D37" s="21">
        <f t="shared" si="0"/>
        <v>0</v>
      </c>
    </row>
    <row r="38" spans="1:6" hidden="1">
      <c r="A38" s="22"/>
      <c r="B38" s="21"/>
      <c r="C38" s="21"/>
      <c r="D38" s="21">
        <f t="shared" si="0"/>
        <v>0</v>
      </c>
    </row>
    <row r="39" spans="1:6" hidden="1">
      <c r="A39" s="22"/>
      <c r="B39" s="21"/>
      <c r="C39" s="21"/>
      <c r="D39" s="21">
        <f t="shared" si="0"/>
        <v>0</v>
      </c>
    </row>
    <row r="40" spans="1:6" hidden="1">
      <c r="A40" s="22" t="s">
        <v>30</v>
      </c>
      <c r="B40" s="21"/>
      <c r="C40" s="21"/>
      <c r="D40" s="21">
        <f t="shared" si="0"/>
        <v>0</v>
      </c>
    </row>
    <row r="41" spans="1:6" ht="31">
      <c r="A41" s="6" t="s">
        <v>48</v>
      </c>
      <c r="B41" s="21">
        <v>70</v>
      </c>
      <c r="C41" s="21">
        <v>100</v>
      </c>
      <c r="D41" s="21">
        <f t="shared" si="0"/>
        <v>-30</v>
      </c>
    </row>
    <row r="42" spans="1:6" ht="31">
      <c r="A42" s="7" t="s">
        <v>26</v>
      </c>
      <c r="B42" s="21">
        <v>3287.8</v>
      </c>
      <c r="C42" s="21">
        <f>B42</f>
        <v>3287.8</v>
      </c>
      <c r="D42" s="21">
        <f t="shared" si="0"/>
        <v>0</v>
      </c>
    </row>
    <row r="43" spans="1:6" ht="30" hidden="1" customHeight="1">
      <c r="A43" s="8"/>
      <c r="B43" s="21"/>
      <c r="C43" s="21"/>
      <c r="D43" s="21">
        <f t="shared" si="0"/>
        <v>0</v>
      </c>
    </row>
    <row r="44" spans="1:6">
      <c r="A44" s="8" t="s">
        <v>29</v>
      </c>
      <c r="B44" s="21">
        <v>851.9</v>
      </c>
      <c r="C44" s="21">
        <v>851.9</v>
      </c>
      <c r="D44" s="21">
        <f t="shared" si="0"/>
        <v>0</v>
      </c>
    </row>
    <row r="45" spans="1:6" ht="31">
      <c r="A45" s="9" t="s">
        <v>40</v>
      </c>
      <c r="B45" s="21">
        <v>1175.2</v>
      </c>
      <c r="C45" s="21">
        <v>1175.2</v>
      </c>
      <c r="D45" s="21">
        <f t="shared" si="0"/>
        <v>0</v>
      </c>
    </row>
    <row r="46" spans="1:6" ht="62">
      <c r="A46" s="9" t="s">
        <v>51</v>
      </c>
      <c r="B46" s="21">
        <v>2530</v>
      </c>
      <c r="C46" s="21">
        <v>2530</v>
      </c>
      <c r="D46" s="21">
        <f t="shared" si="0"/>
        <v>0</v>
      </c>
    </row>
    <row r="47" spans="1:6" ht="139.5">
      <c r="A47" s="8" t="s">
        <v>53</v>
      </c>
      <c r="B47" s="23">
        <f>B49+B50+12245.9</f>
        <v>120982.19999999998</v>
      </c>
      <c r="C47" s="23">
        <f>C49+C50+12245.9</f>
        <v>181857.8</v>
      </c>
      <c r="D47" s="21">
        <f t="shared" si="0"/>
        <v>-60875.600000000006</v>
      </c>
      <c r="F47" s="19"/>
    </row>
    <row r="48" spans="1:6">
      <c r="A48" s="8" t="s">
        <v>32</v>
      </c>
      <c r="B48" s="23"/>
      <c r="C48" s="21"/>
      <c r="D48" s="21">
        <f t="shared" si="0"/>
        <v>0</v>
      </c>
      <c r="F48" s="19"/>
    </row>
    <row r="49" spans="1:6" ht="62">
      <c r="A49" s="8" t="s">
        <v>57</v>
      </c>
      <c r="B49" s="23">
        <v>93957.4</v>
      </c>
      <c r="C49" s="21">
        <v>117130.2</v>
      </c>
      <c r="D49" s="21">
        <f t="shared" si="0"/>
        <v>-23172.800000000003</v>
      </c>
      <c r="F49" s="19"/>
    </row>
    <row r="50" spans="1:6" ht="62">
      <c r="A50" s="8" t="s">
        <v>33</v>
      </c>
      <c r="B50" s="23">
        <v>14778.9</v>
      </c>
      <c r="C50" s="21">
        <v>52481.7</v>
      </c>
      <c r="D50" s="21">
        <f t="shared" si="0"/>
        <v>-37702.799999999996</v>
      </c>
      <c r="F50" s="19"/>
    </row>
    <row r="51" spans="1:6" s="4" customFormat="1" ht="45.5">
      <c r="A51" s="13" t="s">
        <v>15</v>
      </c>
      <c r="B51" s="26">
        <f>B52+B59+B62+B67+B70+B73+B76+B78</f>
        <v>1633.6999999999998</v>
      </c>
      <c r="C51" s="26">
        <f>C52+C59+C62+C67+C70+C73+C76+C78</f>
        <v>28738.6</v>
      </c>
      <c r="D51" s="26">
        <f>D52+D59+D62+D67+D70+D73+D76+D78</f>
        <v>-27104.9</v>
      </c>
      <c r="F51" s="36"/>
    </row>
    <row r="52" spans="1:6">
      <c r="A52" s="1" t="s">
        <v>18</v>
      </c>
      <c r="B52" s="27">
        <f>B54+B55</f>
        <v>396.1</v>
      </c>
      <c r="C52" s="27">
        <f>C54+C55</f>
        <v>3454.6</v>
      </c>
      <c r="D52" s="28">
        <f t="shared" ref="D52:D98" si="1">B52-C52</f>
        <v>-3058.5</v>
      </c>
    </row>
    <row r="53" spans="1:6" ht="22" hidden="1" customHeight="1">
      <c r="A53" s="2"/>
      <c r="B53" s="21"/>
      <c r="C53" s="21"/>
      <c r="D53" s="23">
        <f t="shared" si="1"/>
        <v>0</v>
      </c>
    </row>
    <row r="54" spans="1:6" hidden="1">
      <c r="A54" s="2" t="s">
        <v>9</v>
      </c>
      <c r="B54" s="37">
        <v>308.60000000000002</v>
      </c>
      <c r="C54" s="37">
        <v>2850.7</v>
      </c>
      <c r="D54" s="23">
        <f t="shared" si="1"/>
        <v>-2542.1</v>
      </c>
    </row>
    <row r="55" spans="1:6" hidden="1">
      <c r="A55" s="2" t="s">
        <v>8</v>
      </c>
      <c r="B55" s="37">
        <v>87.5</v>
      </c>
      <c r="C55" s="37">
        <v>603.9</v>
      </c>
      <c r="D55" s="23">
        <f t="shared" si="1"/>
        <v>-516.4</v>
      </c>
    </row>
    <row r="56" spans="1:6" ht="30" hidden="1">
      <c r="A56" s="1" t="s">
        <v>16</v>
      </c>
      <c r="B56" s="21"/>
      <c r="C56" s="27">
        <f>C57+C58</f>
        <v>0</v>
      </c>
      <c r="D56" s="23">
        <f t="shared" si="1"/>
        <v>0</v>
      </c>
    </row>
    <row r="57" spans="1:6" hidden="1">
      <c r="A57" s="2" t="s">
        <v>8</v>
      </c>
      <c r="B57" s="21"/>
      <c r="C57" s="21"/>
      <c r="D57" s="23">
        <f t="shared" si="1"/>
        <v>0</v>
      </c>
      <c r="F57" s="19"/>
    </row>
    <row r="58" spans="1:6" hidden="1">
      <c r="A58" s="2" t="s">
        <v>9</v>
      </c>
      <c r="B58" s="21"/>
      <c r="C58" s="21"/>
      <c r="D58" s="23">
        <f t="shared" si="1"/>
        <v>0</v>
      </c>
    </row>
    <row r="59" spans="1:6">
      <c r="A59" s="1" t="s">
        <v>17</v>
      </c>
      <c r="B59" s="27">
        <f>B60+B61</f>
        <v>479.9</v>
      </c>
      <c r="C59" s="27">
        <f>C60+C61</f>
        <v>5293.4</v>
      </c>
      <c r="D59" s="28">
        <f t="shared" si="1"/>
        <v>-4813.5</v>
      </c>
    </row>
    <row r="60" spans="1:6" ht="13.5" hidden="1" customHeight="1">
      <c r="A60" s="2" t="s">
        <v>8</v>
      </c>
      <c r="B60" s="21"/>
      <c r="C60" s="21">
        <v>90</v>
      </c>
      <c r="D60" s="23">
        <f t="shared" si="1"/>
        <v>-90</v>
      </c>
    </row>
    <row r="61" spans="1:6" hidden="1">
      <c r="A61" s="2" t="s">
        <v>9</v>
      </c>
      <c r="B61" s="37">
        <v>479.9</v>
      </c>
      <c r="C61" s="37">
        <v>5203.3999999999996</v>
      </c>
      <c r="D61" s="23">
        <f t="shared" si="1"/>
        <v>-4723.5</v>
      </c>
    </row>
    <row r="62" spans="1:6" ht="45">
      <c r="A62" s="1" t="s">
        <v>62</v>
      </c>
      <c r="B62" s="27">
        <f>B63+B66</f>
        <v>577.29999999999995</v>
      </c>
      <c r="C62" s="27">
        <f>C63+C66</f>
        <v>18768</v>
      </c>
      <c r="D62" s="28">
        <f t="shared" si="1"/>
        <v>-18190.7</v>
      </c>
    </row>
    <row r="63" spans="1:6" hidden="1">
      <c r="A63" s="2" t="s">
        <v>9</v>
      </c>
      <c r="B63" s="37">
        <v>0</v>
      </c>
      <c r="C63" s="37">
        <v>16324</v>
      </c>
      <c r="D63" s="23">
        <f t="shared" si="1"/>
        <v>-16324</v>
      </c>
    </row>
    <row r="64" spans="1:6" ht="30">
      <c r="A64" s="1" t="s">
        <v>19</v>
      </c>
      <c r="B64" s="21"/>
      <c r="C64" s="27">
        <f>C65</f>
        <v>0</v>
      </c>
      <c r="D64" s="23">
        <f t="shared" si="1"/>
        <v>0</v>
      </c>
    </row>
    <row r="65" spans="1:4" hidden="1">
      <c r="A65" s="2" t="s">
        <v>9</v>
      </c>
      <c r="B65" s="21"/>
      <c r="C65" s="21"/>
      <c r="D65" s="23">
        <f t="shared" si="1"/>
        <v>0</v>
      </c>
    </row>
    <row r="66" spans="1:4" hidden="1">
      <c r="A66" s="2" t="s">
        <v>8</v>
      </c>
      <c r="B66" s="37">
        <v>577.29999999999995</v>
      </c>
      <c r="C66" s="37">
        <v>2444</v>
      </c>
      <c r="D66" s="23">
        <f t="shared" si="1"/>
        <v>-1866.7</v>
      </c>
    </row>
    <row r="67" spans="1:4">
      <c r="A67" s="1" t="s">
        <v>20</v>
      </c>
      <c r="B67" s="27">
        <f>B69+B68</f>
        <v>4.8</v>
      </c>
      <c r="C67" s="27">
        <f>C69+C68</f>
        <v>914.5</v>
      </c>
      <c r="D67" s="27">
        <f>D68+D69</f>
        <v>-909.7</v>
      </c>
    </row>
    <row r="68" spans="1:4" hidden="1">
      <c r="A68" s="2" t="s">
        <v>8</v>
      </c>
      <c r="B68" s="37">
        <v>4.8</v>
      </c>
      <c r="C68" s="37">
        <v>243</v>
      </c>
      <c r="D68" s="23">
        <f t="shared" si="1"/>
        <v>-238.2</v>
      </c>
    </row>
    <row r="69" spans="1:4" hidden="1">
      <c r="A69" s="2" t="s">
        <v>9</v>
      </c>
      <c r="B69" s="37">
        <v>0</v>
      </c>
      <c r="C69" s="37">
        <v>671.5</v>
      </c>
      <c r="D69" s="23">
        <f t="shared" si="1"/>
        <v>-671.5</v>
      </c>
    </row>
    <row r="70" spans="1:4">
      <c r="A70" s="1" t="s">
        <v>21</v>
      </c>
      <c r="B70" s="27">
        <f>B71+B72</f>
        <v>14.1</v>
      </c>
      <c r="C70" s="27">
        <f>C71+C72</f>
        <v>60.1</v>
      </c>
      <c r="D70" s="28">
        <f t="shared" si="1"/>
        <v>-46</v>
      </c>
    </row>
    <row r="71" spans="1:4" hidden="1">
      <c r="A71" s="2" t="s">
        <v>9</v>
      </c>
      <c r="B71" s="37">
        <v>11.6</v>
      </c>
      <c r="C71" s="37">
        <v>40.1</v>
      </c>
      <c r="D71" s="23">
        <f t="shared" si="1"/>
        <v>-28.5</v>
      </c>
    </row>
    <row r="72" spans="1:4" hidden="1">
      <c r="A72" s="2" t="s">
        <v>8</v>
      </c>
      <c r="B72" s="37">
        <v>2.5</v>
      </c>
      <c r="C72" s="37">
        <v>20</v>
      </c>
      <c r="D72" s="23">
        <f t="shared" si="1"/>
        <v>-17.5</v>
      </c>
    </row>
    <row r="73" spans="1:4" ht="34.5" customHeight="1">
      <c r="A73" s="1" t="s">
        <v>63</v>
      </c>
      <c r="B73" s="38">
        <f>B74</f>
        <v>22</v>
      </c>
      <c r="C73" s="38">
        <f>C74</f>
        <v>43</v>
      </c>
      <c r="D73" s="28">
        <f t="shared" si="1"/>
        <v>-21</v>
      </c>
    </row>
    <row r="74" spans="1:4" hidden="1">
      <c r="A74" s="2" t="s">
        <v>9</v>
      </c>
      <c r="B74" s="37">
        <v>22</v>
      </c>
      <c r="C74" s="37">
        <v>43</v>
      </c>
      <c r="D74" s="23">
        <f t="shared" si="1"/>
        <v>-21</v>
      </c>
    </row>
    <row r="75" spans="1:4" hidden="1">
      <c r="A75" s="2"/>
      <c r="B75" s="37"/>
      <c r="C75" s="37"/>
      <c r="D75" s="23">
        <f t="shared" si="1"/>
        <v>0</v>
      </c>
    </row>
    <row r="76" spans="1:4" ht="45">
      <c r="A76" s="1" t="s">
        <v>64</v>
      </c>
      <c r="B76" s="38">
        <f>B77</f>
        <v>59.5</v>
      </c>
      <c r="C76" s="38">
        <f>C77</f>
        <v>125</v>
      </c>
      <c r="D76" s="28">
        <f t="shared" si="1"/>
        <v>-65.5</v>
      </c>
    </row>
    <row r="77" spans="1:4" hidden="1">
      <c r="A77" s="2" t="s">
        <v>9</v>
      </c>
      <c r="B77" s="37">
        <v>59.5</v>
      </c>
      <c r="C77" s="37">
        <v>125</v>
      </c>
      <c r="D77" s="23"/>
    </row>
    <row r="78" spans="1:4">
      <c r="A78" s="1" t="s">
        <v>65</v>
      </c>
      <c r="B78" s="38">
        <f>B79</f>
        <v>80</v>
      </c>
      <c r="C78" s="38">
        <f>C79</f>
        <v>80</v>
      </c>
      <c r="D78" s="28">
        <f t="shared" si="1"/>
        <v>0</v>
      </c>
    </row>
    <row r="79" spans="1:4" hidden="1">
      <c r="A79" s="2" t="s">
        <v>8</v>
      </c>
      <c r="B79" s="37">
        <v>80</v>
      </c>
      <c r="C79" s="37">
        <v>80</v>
      </c>
      <c r="D79" s="23">
        <f t="shared" si="1"/>
        <v>0</v>
      </c>
    </row>
    <row r="80" spans="1:4" ht="79" customHeight="1">
      <c r="A80" s="13" t="s">
        <v>68</v>
      </c>
      <c r="B80" s="38">
        <f>B86+B89+B90+B91+B92+B93+B94+B95</f>
        <v>10874.6</v>
      </c>
      <c r="C80" s="38">
        <f>C86+C89+C90+C91+C92+C93+C94+C95</f>
        <v>530519.69999999995</v>
      </c>
      <c r="D80" s="38">
        <f>D86+D89+D90+D91+D92+D93+D94+D95</f>
        <v>-519645.10000000003</v>
      </c>
    </row>
    <row r="81" spans="1:4" ht="30" hidden="1">
      <c r="A81" s="1" t="s">
        <v>55</v>
      </c>
      <c r="B81" s="27"/>
      <c r="C81" s="27"/>
      <c r="D81" s="28">
        <f t="shared" si="1"/>
        <v>0</v>
      </c>
    </row>
    <row r="82" spans="1:4" hidden="1">
      <c r="A82" s="2" t="s">
        <v>34</v>
      </c>
      <c r="B82" s="21"/>
      <c r="C82" s="21"/>
      <c r="D82" s="23">
        <f t="shared" si="1"/>
        <v>0</v>
      </c>
    </row>
    <row r="83" spans="1:4" ht="30" hidden="1">
      <c r="A83" s="1" t="s">
        <v>66</v>
      </c>
      <c r="B83" s="38"/>
      <c r="C83" s="38"/>
      <c r="D83" s="28">
        <f t="shared" si="1"/>
        <v>0</v>
      </c>
    </row>
    <row r="84" spans="1:4" hidden="1">
      <c r="A84" s="2" t="s">
        <v>35</v>
      </c>
      <c r="B84" s="27"/>
      <c r="C84" s="21"/>
      <c r="D84" s="23">
        <f t="shared" si="1"/>
        <v>0</v>
      </c>
    </row>
    <row r="85" spans="1:4" ht="86.15" hidden="1" customHeight="1">
      <c r="A85" s="30" t="s">
        <v>41</v>
      </c>
      <c r="B85" s="27"/>
      <c r="C85" s="27"/>
      <c r="D85" s="28">
        <f t="shared" si="1"/>
        <v>0</v>
      </c>
    </row>
    <row r="86" spans="1:4" ht="75.650000000000006" customHeight="1">
      <c r="A86" s="1" t="s">
        <v>69</v>
      </c>
      <c r="B86" s="27">
        <v>10874.6</v>
      </c>
      <c r="C86" s="27">
        <f>245113.7+1541.6+15288+7455</f>
        <v>269398.30000000005</v>
      </c>
      <c r="D86" s="28">
        <f t="shared" si="1"/>
        <v>-258523.70000000004</v>
      </c>
    </row>
    <row r="87" spans="1:4" ht="66" hidden="1" customHeight="1">
      <c r="A87" s="1" t="s">
        <v>37</v>
      </c>
      <c r="B87" s="27"/>
      <c r="C87" s="27"/>
      <c r="D87" s="28">
        <f t="shared" si="1"/>
        <v>0</v>
      </c>
    </row>
    <row r="88" spans="1:4" ht="90" hidden="1" customHeight="1">
      <c r="A88" s="1" t="s">
        <v>38</v>
      </c>
      <c r="B88" s="27"/>
      <c r="C88" s="27"/>
      <c r="D88" s="28">
        <f t="shared" si="1"/>
        <v>0</v>
      </c>
    </row>
    <row r="89" spans="1:4" ht="82.5" customHeight="1">
      <c r="A89" s="39" t="s">
        <v>70</v>
      </c>
      <c r="B89" s="27">
        <v>0</v>
      </c>
      <c r="C89" s="27">
        <f>59389.9+8721.7</f>
        <v>68111.600000000006</v>
      </c>
      <c r="D89" s="28">
        <f t="shared" si="1"/>
        <v>-68111.600000000006</v>
      </c>
    </row>
    <row r="90" spans="1:4" ht="82.5" customHeight="1">
      <c r="A90" s="39" t="s">
        <v>75</v>
      </c>
      <c r="B90" s="27">
        <v>0</v>
      </c>
      <c r="C90" s="27">
        <v>3370.9</v>
      </c>
      <c r="D90" s="28">
        <f t="shared" si="1"/>
        <v>-3370.9</v>
      </c>
    </row>
    <row r="91" spans="1:4" ht="93" customHeight="1">
      <c r="A91" s="39" t="s">
        <v>71</v>
      </c>
      <c r="B91" s="27">
        <v>0</v>
      </c>
      <c r="C91" s="27">
        <v>83907.6</v>
      </c>
      <c r="D91" s="28">
        <f t="shared" si="1"/>
        <v>-83907.6</v>
      </c>
    </row>
    <row r="92" spans="1:4" ht="125.5" customHeight="1">
      <c r="A92" s="39" t="s">
        <v>72</v>
      </c>
      <c r="B92" s="27">
        <v>0</v>
      </c>
      <c r="C92" s="27">
        <f>982.2+2557.4+2060.2+66155.9+600</f>
        <v>72355.7</v>
      </c>
      <c r="D92" s="28">
        <f t="shared" si="1"/>
        <v>-72355.7</v>
      </c>
    </row>
    <row r="93" spans="1:4" ht="39.65" customHeight="1">
      <c r="A93" s="39" t="s">
        <v>73</v>
      </c>
      <c r="B93" s="27">
        <v>0</v>
      </c>
      <c r="C93" s="27">
        <v>18875.599999999999</v>
      </c>
      <c r="D93" s="28">
        <f t="shared" si="1"/>
        <v>-18875.599999999999</v>
      </c>
    </row>
    <row r="94" spans="1:4" ht="52" customHeight="1">
      <c r="A94" s="39" t="s">
        <v>74</v>
      </c>
      <c r="B94" s="27">
        <v>0</v>
      </c>
      <c r="C94" s="27">
        <f>4000+5500</f>
        <v>9500</v>
      </c>
      <c r="D94" s="28">
        <f t="shared" si="1"/>
        <v>-9500</v>
      </c>
    </row>
    <row r="95" spans="1:4" ht="37" customHeight="1">
      <c r="A95" s="39" t="s">
        <v>76</v>
      </c>
      <c r="B95" s="27">
        <v>0</v>
      </c>
      <c r="C95" s="27">
        <v>5000</v>
      </c>
      <c r="D95" s="28">
        <f t="shared" si="1"/>
        <v>-5000</v>
      </c>
    </row>
    <row r="96" spans="1:4" ht="8.15" customHeight="1">
      <c r="A96" s="1"/>
      <c r="B96" s="27"/>
      <c r="C96" s="27"/>
      <c r="D96" s="28"/>
    </row>
    <row r="97" spans="1:4" ht="5.15" customHeight="1">
      <c r="A97" s="1"/>
      <c r="B97" s="27"/>
      <c r="C97" s="27"/>
      <c r="D97" s="28"/>
    </row>
    <row r="98" spans="1:4" ht="75" hidden="1">
      <c r="A98" s="1" t="s">
        <v>39</v>
      </c>
      <c r="B98" s="27"/>
      <c r="C98" s="27"/>
      <c r="D98" s="28">
        <f t="shared" si="1"/>
        <v>0</v>
      </c>
    </row>
    <row r="99" spans="1:4" ht="30.5">
      <c r="A99" s="18" t="s">
        <v>13</v>
      </c>
      <c r="B99" s="25">
        <v>88463.2</v>
      </c>
      <c r="C99" s="25">
        <v>88463.2</v>
      </c>
      <c r="D99" s="25">
        <f>B99-C99</f>
        <v>0</v>
      </c>
    </row>
    <row r="100" spans="1:4">
      <c r="A100" s="18" t="s">
        <v>14</v>
      </c>
      <c r="B100" s="25">
        <f>B99+B12</f>
        <v>658906.50999999989</v>
      </c>
      <c r="C100" s="25">
        <f>C99+C12</f>
        <v>1443385.41</v>
      </c>
      <c r="D100" s="25">
        <f>B100-C100</f>
        <v>-784478.9</v>
      </c>
    </row>
    <row r="101" spans="1:4">
      <c r="A101" s="18" t="s">
        <v>24</v>
      </c>
      <c r="B101" s="25">
        <f>B7-B11</f>
        <v>-48682.409999999916</v>
      </c>
      <c r="C101" s="25">
        <v>-48682.400000000001</v>
      </c>
      <c r="D101" s="25">
        <f>B101-C101</f>
        <v>-9.9999999147257768E-3</v>
      </c>
    </row>
    <row r="102" spans="1:4">
      <c r="A102" s="18" t="s">
        <v>58</v>
      </c>
      <c r="B102" s="25">
        <v>0</v>
      </c>
      <c r="C102" s="25">
        <f>C100-C7+C101</f>
        <v>784478.90999999992</v>
      </c>
      <c r="D102" s="25">
        <f>B102-C102</f>
        <v>-784478.90999999992</v>
      </c>
    </row>
    <row r="103" spans="1:4" ht="15.65" hidden="1" customHeight="1">
      <c r="A103" s="3" t="s">
        <v>36</v>
      </c>
      <c r="B103" s="35">
        <v>53793</v>
      </c>
      <c r="C103" s="33"/>
    </row>
    <row r="104" spans="1:4" ht="15.65" customHeight="1">
      <c r="C104" s="33"/>
    </row>
    <row r="105" spans="1:4" ht="15.65" customHeight="1">
      <c r="C105" s="33"/>
    </row>
    <row r="106" spans="1:4" ht="15.65" customHeight="1">
      <c r="C106" s="33"/>
    </row>
    <row r="107" spans="1:4" ht="15.65" customHeight="1">
      <c r="C107" s="33"/>
    </row>
  </sheetData>
  <mergeCells count="2">
    <mergeCell ref="C1:D1"/>
    <mergeCell ref="A4:D4"/>
  </mergeCells>
  <pageMargins left="0.43307086614173229" right="0.43307086614173229" top="0.23622047244094491" bottom="0.19685039370078741" header="0.31496062992125984" footer="0.31496062992125984"/>
  <pageSetup paperSize="9" scale="60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06"/>
  <sheetViews>
    <sheetView zoomScale="80" zoomScaleNormal="80" workbookViewId="0">
      <selection activeCell="C101" sqref="C101:C103"/>
    </sheetView>
  </sheetViews>
  <sheetFormatPr defaultColWidth="8.81640625" defaultRowHeight="15.5"/>
  <cols>
    <col min="1" max="1" width="97.1796875" style="3" customWidth="1"/>
    <col min="2" max="2" width="22.1796875" style="32" customWidth="1"/>
    <col min="3" max="3" width="23.453125" style="32" customWidth="1"/>
    <col min="4" max="4" width="18.54296875" style="32" hidden="1" customWidth="1"/>
    <col min="5" max="5" width="17.453125" style="3" customWidth="1"/>
    <col min="6" max="6" width="14.54296875" style="3" customWidth="1"/>
    <col min="7" max="16384" width="8.81640625" style="3"/>
  </cols>
  <sheetData>
    <row r="1" spans="1:6">
      <c r="B1" s="76" t="s">
        <v>56</v>
      </c>
      <c r="C1" s="76"/>
      <c r="D1" s="76"/>
    </row>
    <row r="2" spans="1:6">
      <c r="D2" s="41"/>
    </row>
    <row r="4" spans="1:6" ht="76.5" customHeight="1">
      <c r="A4" s="75" t="s">
        <v>91</v>
      </c>
      <c r="B4" s="75"/>
      <c r="C4" s="75"/>
      <c r="D4" s="75"/>
    </row>
    <row r="5" spans="1:6" s="12" customFormat="1">
      <c r="A5" s="3"/>
      <c r="B5" s="32"/>
      <c r="C5" s="41" t="s">
        <v>80</v>
      </c>
    </row>
    <row r="6" spans="1:6" ht="123" customHeight="1">
      <c r="A6" s="20" t="s">
        <v>23</v>
      </c>
      <c r="B6" s="14" t="s">
        <v>83</v>
      </c>
      <c r="C6" s="14" t="s">
        <v>84</v>
      </c>
      <c r="D6" s="14" t="s">
        <v>5</v>
      </c>
    </row>
    <row r="7" spans="1:6">
      <c r="A7" s="15" t="s">
        <v>0</v>
      </c>
      <c r="B7" s="16">
        <f>B8+B9+B10</f>
        <v>798594</v>
      </c>
      <c r="C7" s="16">
        <f>C8+C9+C10</f>
        <v>798594</v>
      </c>
      <c r="D7" s="24">
        <v>0</v>
      </c>
    </row>
    <row r="8" spans="1:6">
      <c r="A8" s="10" t="s">
        <v>1</v>
      </c>
      <c r="B8" s="42">
        <v>462191.8</v>
      </c>
      <c r="C8" s="42">
        <v>462191.8</v>
      </c>
      <c r="D8" s="21">
        <v>0</v>
      </c>
    </row>
    <row r="9" spans="1:6">
      <c r="A9" s="10" t="s">
        <v>2</v>
      </c>
      <c r="B9" s="42">
        <v>53125.3</v>
      </c>
      <c r="C9" s="42">
        <v>53125.3</v>
      </c>
      <c r="D9" s="21">
        <v>0</v>
      </c>
    </row>
    <row r="10" spans="1:6">
      <c r="A10" s="11" t="s">
        <v>3</v>
      </c>
      <c r="B10" s="43">
        <v>283276.90000000002</v>
      </c>
      <c r="C10" s="43">
        <v>283276.90000000002</v>
      </c>
      <c r="D10" s="21">
        <v>0</v>
      </c>
    </row>
    <row r="11" spans="1:6" s="4" customFormat="1">
      <c r="A11" s="15" t="s">
        <v>11</v>
      </c>
      <c r="B11" s="24">
        <f>B12+B98</f>
        <v>848926.9</v>
      </c>
      <c r="C11" s="24">
        <f>C12+C98</f>
        <v>1082905.6000000001</v>
      </c>
      <c r="D11" s="44"/>
      <c r="E11" s="31"/>
    </row>
    <row r="12" spans="1:6">
      <c r="A12" s="17" t="s">
        <v>12</v>
      </c>
      <c r="B12" s="25">
        <f>B13+B14+B15+B16+B17+B18+B19+B20+B21+B22+B24+B26+B28+B33+B41+B44+B45+B46+B47+B51</f>
        <v>575387.4</v>
      </c>
      <c r="C12" s="25">
        <f>C13+C51</f>
        <v>809366.1</v>
      </c>
      <c r="D12" s="25">
        <f>D13+D14+D15+D16+D17+D18+D19+D20+D21+D22+D23+D24+D26+D27+D28+D33+D41+D42+D44+D45+D46+D47+D51+D79</f>
        <v>-1021384.6</v>
      </c>
      <c r="E12" s="29"/>
      <c r="F12" s="34"/>
    </row>
    <row r="13" spans="1:6">
      <c r="A13" s="8" t="s">
        <v>22</v>
      </c>
      <c r="B13" s="45">
        <v>214754.8</v>
      </c>
      <c r="C13" s="45"/>
      <c r="D13" s="21">
        <f>B13-C13</f>
        <v>214754.8</v>
      </c>
    </row>
    <row r="14" spans="1:6">
      <c r="A14" s="8" t="s">
        <v>54</v>
      </c>
      <c r="B14" s="45">
        <f>21277+58699.1</f>
        <v>79976.100000000006</v>
      </c>
      <c r="C14" s="45"/>
      <c r="D14" s="21">
        <f t="shared" ref="D14:D50" si="0">B14-C14</f>
        <v>79976.100000000006</v>
      </c>
    </row>
    <row r="15" spans="1:6">
      <c r="A15" s="5" t="s">
        <v>6</v>
      </c>
      <c r="B15" s="45">
        <v>1500</v>
      </c>
      <c r="C15" s="45"/>
      <c r="D15" s="21">
        <f t="shared" si="0"/>
        <v>1500</v>
      </c>
    </row>
    <row r="16" spans="1:6">
      <c r="A16" s="5" t="s">
        <v>7</v>
      </c>
      <c r="B16" s="45">
        <v>13520.6</v>
      </c>
      <c r="C16" s="45"/>
      <c r="D16" s="21">
        <f t="shared" si="0"/>
        <v>13520.6</v>
      </c>
    </row>
    <row r="17" spans="1:6">
      <c r="A17" s="5" t="s">
        <v>4</v>
      </c>
      <c r="B17" s="21">
        <f>3278+500</f>
        <v>3778</v>
      </c>
      <c r="C17" s="21"/>
      <c r="D17" s="21">
        <f t="shared" si="0"/>
        <v>3778</v>
      </c>
    </row>
    <row r="18" spans="1:6">
      <c r="A18" s="5" t="s">
        <v>25</v>
      </c>
      <c r="B18" s="45">
        <v>24735.5</v>
      </c>
      <c r="C18" s="45"/>
      <c r="D18" s="21">
        <f t="shared" si="0"/>
        <v>24735.5</v>
      </c>
    </row>
    <row r="19" spans="1:6">
      <c r="A19" s="5" t="s">
        <v>42</v>
      </c>
      <c r="B19" s="45">
        <v>28104.1</v>
      </c>
      <c r="C19" s="45"/>
      <c r="D19" s="21">
        <f t="shared" si="0"/>
        <v>28104.1</v>
      </c>
    </row>
    <row r="20" spans="1:6">
      <c r="A20" s="5" t="s">
        <v>50</v>
      </c>
      <c r="B20" s="45">
        <v>264</v>
      </c>
      <c r="C20" s="45"/>
      <c r="D20" s="21">
        <f t="shared" si="0"/>
        <v>264</v>
      </c>
    </row>
    <row r="21" spans="1:6">
      <c r="A21" s="5" t="s">
        <v>85</v>
      </c>
      <c r="B21" s="45">
        <v>1710</v>
      </c>
      <c r="C21" s="45"/>
      <c r="D21" s="21">
        <f t="shared" si="0"/>
        <v>1710</v>
      </c>
    </row>
    <row r="22" spans="1:6" ht="31">
      <c r="A22" s="2" t="s">
        <v>43</v>
      </c>
      <c r="B22" s="21">
        <v>100</v>
      </c>
      <c r="C22" s="21"/>
      <c r="D22" s="21">
        <f t="shared" si="0"/>
        <v>100</v>
      </c>
    </row>
    <row r="23" spans="1:6" ht="95.15" hidden="1" customHeight="1">
      <c r="A23" s="40" t="s">
        <v>67</v>
      </c>
      <c r="B23" s="21">
        <v>0</v>
      </c>
      <c r="C23" s="21"/>
      <c r="D23" s="21">
        <f t="shared" si="0"/>
        <v>0</v>
      </c>
    </row>
    <row r="24" spans="1:6">
      <c r="A24" s="40" t="s">
        <v>44</v>
      </c>
      <c r="B24" s="21">
        <v>1711.5</v>
      </c>
      <c r="C24" s="21"/>
      <c r="D24" s="21">
        <f t="shared" si="0"/>
        <v>1711.5</v>
      </c>
    </row>
    <row r="25" spans="1:6" hidden="1">
      <c r="A25" s="2"/>
      <c r="B25" s="21"/>
      <c r="C25" s="21"/>
      <c r="D25" s="21">
        <f t="shared" si="0"/>
        <v>0</v>
      </c>
    </row>
    <row r="26" spans="1:6" ht="31">
      <c r="A26" s="5" t="s">
        <v>45</v>
      </c>
      <c r="B26" s="21">
        <v>940</v>
      </c>
      <c r="C26" s="21"/>
      <c r="D26" s="21">
        <f t="shared" si="0"/>
        <v>940</v>
      </c>
      <c r="F26" s="19"/>
    </row>
    <row r="27" spans="1:6" hidden="1">
      <c r="A27" s="6" t="s">
        <v>46</v>
      </c>
      <c r="B27" s="21">
        <v>0</v>
      </c>
      <c r="C27" s="21"/>
      <c r="D27" s="21">
        <f t="shared" si="0"/>
        <v>0</v>
      </c>
    </row>
    <row r="28" spans="1:6" ht="71.150000000000006" customHeight="1">
      <c r="A28" s="6" t="s">
        <v>86</v>
      </c>
      <c r="B28" s="21">
        <f>47180+3190.5</f>
        <v>50370.5</v>
      </c>
      <c r="C28" s="21"/>
      <c r="D28" s="21">
        <f t="shared" si="0"/>
        <v>50370.5</v>
      </c>
    </row>
    <row r="29" spans="1:6" hidden="1">
      <c r="A29" s="22"/>
      <c r="B29" s="21"/>
      <c r="C29" s="21"/>
      <c r="D29" s="21">
        <f t="shared" si="0"/>
        <v>0</v>
      </c>
    </row>
    <row r="30" spans="1:6" hidden="1">
      <c r="A30" s="22" t="s">
        <v>27</v>
      </c>
      <c r="B30" s="21"/>
      <c r="C30" s="21"/>
      <c r="D30" s="21">
        <f t="shared" si="0"/>
        <v>0</v>
      </c>
    </row>
    <row r="31" spans="1:6" hidden="1">
      <c r="A31" s="22"/>
      <c r="B31" s="21"/>
      <c r="C31" s="21"/>
      <c r="D31" s="21">
        <f t="shared" si="0"/>
        <v>0</v>
      </c>
    </row>
    <row r="32" spans="1:6" ht="31" hidden="1">
      <c r="A32" s="6" t="s">
        <v>47</v>
      </c>
      <c r="B32" s="21"/>
      <c r="C32" s="21"/>
      <c r="D32" s="21">
        <f t="shared" si="0"/>
        <v>0</v>
      </c>
    </row>
    <row r="33" spans="1:6" ht="31">
      <c r="A33" s="6" t="s">
        <v>77</v>
      </c>
      <c r="B33" s="21">
        <v>22392.799999999999</v>
      </c>
      <c r="C33" s="21"/>
      <c r="D33" s="21">
        <f t="shared" si="0"/>
        <v>22392.799999999999</v>
      </c>
    </row>
    <row r="34" spans="1:6" hidden="1">
      <c r="A34" s="22" t="s">
        <v>28</v>
      </c>
      <c r="B34" s="21"/>
      <c r="C34" s="21"/>
      <c r="D34" s="21">
        <f t="shared" si="0"/>
        <v>0</v>
      </c>
    </row>
    <row r="35" spans="1:6" hidden="1">
      <c r="A35" s="22" t="s">
        <v>52</v>
      </c>
      <c r="B35" s="21"/>
      <c r="C35" s="21"/>
      <c r="D35" s="21">
        <f t="shared" si="0"/>
        <v>0</v>
      </c>
    </row>
    <row r="36" spans="1:6" hidden="1">
      <c r="A36" s="22" t="s">
        <v>49</v>
      </c>
      <c r="B36" s="21"/>
      <c r="C36" s="21"/>
      <c r="D36" s="21">
        <f t="shared" si="0"/>
        <v>0</v>
      </c>
    </row>
    <row r="37" spans="1:6" hidden="1">
      <c r="A37" s="22" t="s">
        <v>31</v>
      </c>
      <c r="B37" s="21"/>
      <c r="C37" s="21"/>
      <c r="D37" s="21">
        <f t="shared" si="0"/>
        <v>0</v>
      </c>
    </row>
    <row r="38" spans="1:6" hidden="1">
      <c r="A38" s="22"/>
      <c r="B38" s="21"/>
      <c r="C38" s="21"/>
      <c r="D38" s="21">
        <f t="shared" si="0"/>
        <v>0</v>
      </c>
    </row>
    <row r="39" spans="1:6" hidden="1">
      <c r="A39" s="22"/>
      <c r="B39" s="21"/>
      <c r="C39" s="21"/>
      <c r="D39" s="21">
        <f t="shared" si="0"/>
        <v>0</v>
      </c>
    </row>
    <row r="40" spans="1:6" hidden="1">
      <c r="A40" s="22" t="s">
        <v>30</v>
      </c>
      <c r="B40" s="21"/>
      <c r="C40" s="21"/>
      <c r="D40" s="21">
        <f t="shared" si="0"/>
        <v>0</v>
      </c>
    </row>
    <row r="41" spans="1:6">
      <c r="A41" s="6" t="s">
        <v>48</v>
      </c>
      <c r="B41" s="21">
        <v>100</v>
      </c>
      <c r="C41" s="21"/>
      <c r="D41" s="21">
        <f t="shared" si="0"/>
        <v>100</v>
      </c>
    </row>
    <row r="42" spans="1:6" hidden="1">
      <c r="A42" s="7" t="s">
        <v>26</v>
      </c>
      <c r="B42" s="21">
        <v>0</v>
      </c>
      <c r="C42" s="21"/>
      <c r="D42" s="21">
        <f t="shared" si="0"/>
        <v>0</v>
      </c>
    </row>
    <row r="43" spans="1:6" ht="30" hidden="1" customHeight="1">
      <c r="A43" s="8"/>
      <c r="B43" s="21"/>
      <c r="C43" s="21"/>
      <c r="D43" s="21">
        <f t="shared" si="0"/>
        <v>0</v>
      </c>
    </row>
    <row r="44" spans="1:6">
      <c r="A44" s="8" t="s">
        <v>29</v>
      </c>
      <c r="B44" s="21">
        <v>870</v>
      </c>
      <c r="C44" s="21"/>
      <c r="D44" s="21">
        <f t="shared" si="0"/>
        <v>870</v>
      </c>
    </row>
    <row r="45" spans="1:6">
      <c r="A45" s="9" t="s">
        <v>40</v>
      </c>
      <c r="B45" s="21">
        <v>2168.8000000000002</v>
      </c>
      <c r="C45" s="21"/>
      <c r="D45" s="21">
        <f t="shared" si="0"/>
        <v>2168.8000000000002</v>
      </c>
    </row>
    <row r="46" spans="1:6" ht="31">
      <c r="A46" s="9" t="s">
        <v>51</v>
      </c>
      <c r="B46" s="21">
        <v>2958</v>
      </c>
      <c r="C46" s="21"/>
      <c r="D46" s="21">
        <f t="shared" si="0"/>
        <v>2958</v>
      </c>
    </row>
    <row r="47" spans="1:6" ht="77.5">
      <c r="A47" s="8" t="s">
        <v>53</v>
      </c>
      <c r="B47" s="45">
        <f>B49+B50+12591+5238.2+553.5-860.9</f>
        <v>124541.8</v>
      </c>
      <c r="C47" s="23"/>
      <c r="D47" s="21">
        <f t="shared" si="0"/>
        <v>124541.8</v>
      </c>
      <c r="F47" s="19"/>
    </row>
    <row r="48" spans="1:6">
      <c r="A48" s="8" t="s">
        <v>32</v>
      </c>
      <c r="B48" s="23"/>
      <c r="C48" s="21"/>
      <c r="D48" s="21">
        <f t="shared" si="0"/>
        <v>0</v>
      </c>
      <c r="F48" s="19"/>
    </row>
    <row r="49" spans="1:6" ht="31">
      <c r="A49" s="8" t="s">
        <v>57</v>
      </c>
      <c r="B49" s="23">
        <v>87335.6</v>
      </c>
      <c r="C49" s="21"/>
      <c r="D49" s="21">
        <f t="shared" si="0"/>
        <v>87335.6</v>
      </c>
      <c r="F49" s="19"/>
    </row>
    <row r="50" spans="1:6" ht="31">
      <c r="A50" s="8" t="s">
        <v>33</v>
      </c>
      <c r="B50" s="23">
        <v>19684.400000000001</v>
      </c>
      <c r="C50" s="21"/>
      <c r="D50" s="21">
        <f t="shared" si="0"/>
        <v>19684.400000000001</v>
      </c>
      <c r="F50" s="19"/>
    </row>
    <row r="51" spans="1:6" s="4" customFormat="1" ht="30.5">
      <c r="A51" s="13" t="s">
        <v>15</v>
      </c>
      <c r="B51" s="26">
        <f>B52+B59+B62+B67+B70+B73+B76+B79</f>
        <v>890.9</v>
      </c>
      <c r="C51" s="26">
        <f>C52+C56+C59+C62+C67+C70+C73+C76+C79</f>
        <v>809366.1</v>
      </c>
      <c r="D51" s="26">
        <f>B51-C51</f>
        <v>-808475.2</v>
      </c>
      <c r="E51" s="46">
        <f>C51-B12</f>
        <v>233978.69999999995</v>
      </c>
      <c r="F51" s="36"/>
    </row>
    <row r="52" spans="1:6">
      <c r="A52" s="1" t="s">
        <v>18</v>
      </c>
      <c r="B52" s="27">
        <v>137.80000000000001</v>
      </c>
      <c r="C52" s="27">
        <v>3942.2</v>
      </c>
      <c r="D52" s="26">
        <f t="shared" ref="D52:D100" si="1">B52-C52</f>
        <v>-3804.3999999999996</v>
      </c>
    </row>
    <row r="53" spans="1:6" ht="22" hidden="1" customHeight="1">
      <c r="A53" s="2"/>
      <c r="B53" s="21"/>
      <c r="C53" s="21"/>
      <c r="D53" s="26">
        <f t="shared" si="1"/>
        <v>0</v>
      </c>
    </row>
    <row r="54" spans="1:6" hidden="1">
      <c r="A54" s="2" t="s">
        <v>9</v>
      </c>
      <c r="B54" s="37"/>
      <c r="C54" s="37"/>
      <c r="D54" s="26">
        <f t="shared" si="1"/>
        <v>0</v>
      </c>
    </row>
    <row r="55" spans="1:6" hidden="1">
      <c r="A55" s="2" t="s">
        <v>8</v>
      </c>
      <c r="B55" s="37"/>
      <c r="C55" s="37"/>
      <c r="D55" s="26">
        <f t="shared" si="1"/>
        <v>0</v>
      </c>
    </row>
    <row r="56" spans="1:6">
      <c r="A56" s="1" t="s">
        <v>16</v>
      </c>
      <c r="B56" s="21">
        <f>B57</f>
        <v>0</v>
      </c>
      <c r="C56" s="27">
        <v>639</v>
      </c>
      <c r="D56" s="26">
        <f t="shared" si="1"/>
        <v>-639</v>
      </c>
    </row>
    <row r="57" spans="1:6" hidden="1">
      <c r="A57" s="2" t="s">
        <v>8</v>
      </c>
      <c r="B57" s="21">
        <v>0</v>
      </c>
      <c r="C57" s="21">
        <v>106</v>
      </c>
      <c r="D57" s="26">
        <f t="shared" si="1"/>
        <v>-106</v>
      </c>
      <c r="F57" s="19"/>
    </row>
    <row r="58" spans="1:6" hidden="1">
      <c r="A58" s="2" t="s">
        <v>9</v>
      </c>
      <c r="B58" s="21">
        <v>0</v>
      </c>
      <c r="C58" s="21">
        <v>533</v>
      </c>
      <c r="D58" s="26">
        <f t="shared" si="1"/>
        <v>-533</v>
      </c>
    </row>
    <row r="59" spans="1:6">
      <c r="A59" s="1" t="s">
        <v>17</v>
      </c>
      <c r="B59" s="27">
        <f>B60+B61</f>
        <v>433.8</v>
      </c>
      <c r="C59" s="27">
        <v>3441.9</v>
      </c>
      <c r="D59" s="26">
        <f t="shared" si="1"/>
        <v>-3008.1</v>
      </c>
      <c r="E59" s="29">
        <v>233790.6</v>
      </c>
    </row>
    <row r="60" spans="1:6" ht="13.5" hidden="1" customHeight="1">
      <c r="A60" s="2" t="s">
        <v>8</v>
      </c>
      <c r="B60" s="21"/>
      <c r="C60" s="21"/>
      <c r="D60" s="26">
        <f t="shared" si="1"/>
        <v>0</v>
      </c>
    </row>
    <row r="61" spans="1:6" hidden="1">
      <c r="A61" s="2" t="s">
        <v>9</v>
      </c>
      <c r="B61" s="45">
        <v>433.8</v>
      </c>
      <c r="C61" s="45">
        <v>3489.9</v>
      </c>
      <c r="D61" s="26">
        <f t="shared" si="1"/>
        <v>-3056.1</v>
      </c>
    </row>
    <row r="62" spans="1:6" ht="30">
      <c r="A62" s="1" t="s">
        <v>62</v>
      </c>
      <c r="B62" s="27">
        <f>0+B63</f>
        <v>77.900000000000006</v>
      </c>
      <c r="C62" s="27">
        <f>346+C63</f>
        <v>11837</v>
      </c>
      <c r="D62" s="26">
        <f t="shared" si="1"/>
        <v>-11759.1</v>
      </c>
    </row>
    <row r="63" spans="1:6" hidden="1">
      <c r="A63" s="2" t="s">
        <v>9</v>
      </c>
      <c r="B63" s="45">
        <v>77.900000000000006</v>
      </c>
      <c r="C63" s="45">
        <v>11491</v>
      </c>
      <c r="D63" s="26">
        <f t="shared" si="1"/>
        <v>-11413.1</v>
      </c>
    </row>
    <row r="64" spans="1:6" hidden="1">
      <c r="A64" s="1" t="s">
        <v>19</v>
      </c>
      <c r="B64" s="21"/>
      <c r="C64" s="27">
        <f>C65</f>
        <v>0</v>
      </c>
      <c r="D64" s="26">
        <f t="shared" si="1"/>
        <v>0</v>
      </c>
    </row>
    <row r="65" spans="1:4" hidden="1">
      <c r="A65" s="2" t="s">
        <v>9</v>
      </c>
      <c r="B65" s="21"/>
      <c r="C65" s="21"/>
      <c r="D65" s="26">
        <f t="shared" si="1"/>
        <v>0</v>
      </c>
    </row>
    <row r="66" spans="1:4" hidden="1">
      <c r="A66" s="2" t="s">
        <v>8</v>
      </c>
      <c r="B66" s="37"/>
      <c r="C66" s="37"/>
      <c r="D66" s="26">
        <f t="shared" si="1"/>
        <v>0</v>
      </c>
    </row>
    <row r="67" spans="1:4">
      <c r="A67" s="1" t="s">
        <v>20</v>
      </c>
      <c r="B67" s="27">
        <f>0+B69</f>
        <v>166.4</v>
      </c>
      <c r="C67" s="27">
        <f>650.9+C69</f>
        <v>1431.6</v>
      </c>
      <c r="D67" s="26">
        <f t="shared" si="1"/>
        <v>-1265.1999999999998</v>
      </c>
    </row>
    <row r="68" spans="1:4" hidden="1">
      <c r="A68" s="2" t="s">
        <v>8</v>
      </c>
      <c r="B68" s="45"/>
      <c r="C68" s="45"/>
      <c r="D68" s="26">
        <f t="shared" si="1"/>
        <v>0</v>
      </c>
    </row>
    <row r="69" spans="1:4" hidden="1">
      <c r="A69" s="2" t="s">
        <v>9</v>
      </c>
      <c r="B69" s="45">
        <v>166.4</v>
      </c>
      <c r="C69" s="45">
        <v>780.7</v>
      </c>
      <c r="D69" s="26">
        <f t="shared" si="1"/>
        <v>-614.30000000000007</v>
      </c>
    </row>
    <row r="70" spans="1:4">
      <c r="A70" s="1" t="s">
        <v>21</v>
      </c>
      <c r="B70" s="27">
        <f>B71+B72</f>
        <v>45</v>
      </c>
      <c r="C70" s="27">
        <f>C71+C72</f>
        <v>104.9</v>
      </c>
      <c r="D70" s="26">
        <f t="shared" si="1"/>
        <v>-59.900000000000006</v>
      </c>
    </row>
    <row r="71" spans="1:4" hidden="1">
      <c r="A71" s="2" t="s">
        <v>9</v>
      </c>
      <c r="B71" s="45">
        <v>45</v>
      </c>
      <c r="C71" s="45">
        <v>104.9</v>
      </c>
      <c r="D71" s="26">
        <f t="shared" si="1"/>
        <v>-59.900000000000006</v>
      </c>
    </row>
    <row r="72" spans="1:4" hidden="1">
      <c r="A72" s="2" t="s">
        <v>8</v>
      </c>
      <c r="B72" s="45"/>
      <c r="C72" s="45"/>
      <c r="D72" s="26">
        <f t="shared" si="1"/>
        <v>0</v>
      </c>
    </row>
    <row r="73" spans="1:4" ht="34.5" customHeight="1">
      <c r="A73" s="1" t="s">
        <v>63</v>
      </c>
      <c r="B73" s="38">
        <v>0</v>
      </c>
      <c r="C73" s="38">
        <v>302</v>
      </c>
      <c r="D73" s="26">
        <f t="shared" si="1"/>
        <v>-302</v>
      </c>
    </row>
    <row r="74" spans="1:4" hidden="1">
      <c r="A74" s="2" t="s">
        <v>9</v>
      </c>
      <c r="B74" s="37"/>
      <c r="C74" s="37"/>
      <c r="D74" s="26">
        <f t="shared" si="1"/>
        <v>0</v>
      </c>
    </row>
    <row r="75" spans="1:4" hidden="1">
      <c r="A75" s="2"/>
      <c r="B75" s="37"/>
      <c r="C75" s="37"/>
      <c r="D75" s="26">
        <f t="shared" si="1"/>
        <v>0</v>
      </c>
    </row>
    <row r="76" spans="1:4" ht="30">
      <c r="A76" s="1" t="s">
        <v>81</v>
      </c>
      <c r="B76" s="38">
        <v>30</v>
      </c>
      <c r="C76" s="38">
        <v>261.60000000000002</v>
      </c>
      <c r="D76" s="26">
        <f t="shared" si="1"/>
        <v>-231.60000000000002</v>
      </c>
    </row>
    <row r="77" spans="1:4" hidden="1">
      <c r="A77" s="2" t="s">
        <v>9</v>
      </c>
      <c r="B77" s="37"/>
      <c r="C77" s="37"/>
      <c r="D77" s="26">
        <f t="shared" si="1"/>
        <v>0</v>
      </c>
    </row>
    <row r="78" spans="1:4" hidden="1">
      <c r="A78" s="2" t="s">
        <v>8</v>
      </c>
      <c r="B78" s="37"/>
      <c r="C78" s="37"/>
      <c r="D78" s="26">
        <f t="shared" si="1"/>
        <v>0</v>
      </c>
    </row>
    <row r="79" spans="1:4" ht="42.65" customHeight="1">
      <c r="A79" s="13" t="s">
        <v>68</v>
      </c>
      <c r="B79" s="38">
        <f>B85+B88+B89+B90+B91+B92+B93+B94</f>
        <v>0</v>
      </c>
      <c r="C79" s="38">
        <f>C85+C88+C89+C90+C91+C92+C93+C94</f>
        <v>787405.9</v>
      </c>
      <c r="D79" s="26">
        <f t="shared" si="1"/>
        <v>-787405.9</v>
      </c>
    </row>
    <row r="80" spans="1:4" hidden="1">
      <c r="A80" s="1" t="s">
        <v>55</v>
      </c>
      <c r="B80" s="27"/>
      <c r="C80" s="27"/>
      <c r="D80" s="26">
        <f t="shared" si="1"/>
        <v>0</v>
      </c>
    </row>
    <row r="81" spans="1:6" hidden="1">
      <c r="A81" s="2" t="s">
        <v>34</v>
      </c>
      <c r="B81" s="21"/>
      <c r="C81" s="21"/>
      <c r="D81" s="26">
        <f t="shared" si="1"/>
        <v>0</v>
      </c>
    </row>
    <row r="82" spans="1:6" hidden="1">
      <c r="A82" s="1" t="s">
        <v>66</v>
      </c>
      <c r="B82" s="38"/>
      <c r="C82" s="38"/>
      <c r="D82" s="26">
        <f t="shared" si="1"/>
        <v>0</v>
      </c>
    </row>
    <row r="83" spans="1:6" hidden="1">
      <c r="A83" s="2" t="s">
        <v>35</v>
      </c>
      <c r="B83" s="27"/>
      <c r="C83" s="21"/>
      <c r="D83" s="26">
        <f t="shared" si="1"/>
        <v>0</v>
      </c>
    </row>
    <row r="84" spans="1:6" ht="86.15" hidden="1" customHeight="1">
      <c r="A84" s="30" t="s">
        <v>41</v>
      </c>
      <c r="B84" s="27"/>
      <c r="C84" s="27"/>
      <c r="D84" s="26">
        <f t="shared" si="1"/>
        <v>0</v>
      </c>
    </row>
    <row r="85" spans="1:6" ht="47.5" customHeight="1">
      <c r="A85" s="1" t="s">
        <v>69</v>
      </c>
      <c r="B85" s="27">
        <v>0</v>
      </c>
      <c r="C85" s="27">
        <f>398978.6</f>
        <v>398978.6</v>
      </c>
      <c r="D85" s="26">
        <f t="shared" si="1"/>
        <v>-398978.6</v>
      </c>
    </row>
    <row r="86" spans="1:6" ht="66" hidden="1" customHeight="1">
      <c r="A86" s="1" t="s">
        <v>37</v>
      </c>
      <c r="B86" s="27"/>
      <c r="C86" s="27"/>
      <c r="D86" s="26">
        <f t="shared" si="1"/>
        <v>0</v>
      </c>
    </row>
    <row r="87" spans="1:6" ht="90" hidden="1" customHeight="1">
      <c r="A87" s="1" t="s">
        <v>38</v>
      </c>
      <c r="B87" s="27"/>
      <c r="C87" s="27"/>
      <c r="D87" s="26">
        <f t="shared" si="1"/>
        <v>0</v>
      </c>
    </row>
    <row r="88" spans="1:6" ht="82.5" customHeight="1">
      <c r="A88" s="39" t="s">
        <v>70</v>
      </c>
      <c r="B88" s="27">
        <v>0</v>
      </c>
      <c r="C88" s="27">
        <f>180873.4</f>
        <v>180873.4</v>
      </c>
      <c r="D88" s="26">
        <f t="shared" si="1"/>
        <v>-180873.4</v>
      </c>
    </row>
    <row r="89" spans="1:6" ht="82.5" customHeight="1">
      <c r="A89" s="39" t="s">
        <v>75</v>
      </c>
      <c r="B89" s="27">
        <v>0</v>
      </c>
      <c r="C89" s="27">
        <v>3382.9</v>
      </c>
      <c r="D89" s="26">
        <f t="shared" si="1"/>
        <v>-3382.9</v>
      </c>
    </row>
    <row r="90" spans="1:6" ht="93" customHeight="1">
      <c r="A90" s="39" t="s">
        <v>71</v>
      </c>
      <c r="B90" s="27">
        <v>0</v>
      </c>
      <c r="C90" s="27">
        <v>106650.6</v>
      </c>
      <c r="D90" s="26">
        <f t="shared" si="1"/>
        <v>-106650.6</v>
      </c>
    </row>
    <row r="91" spans="1:6" ht="125.5" customHeight="1">
      <c r="A91" s="39" t="s">
        <v>87</v>
      </c>
      <c r="B91" s="27">
        <v>0</v>
      </c>
      <c r="C91" s="27">
        <v>69763</v>
      </c>
      <c r="D91" s="26">
        <f t="shared" si="1"/>
        <v>-69763</v>
      </c>
    </row>
    <row r="92" spans="1:6" ht="39.65" customHeight="1">
      <c r="A92" s="39" t="s">
        <v>89</v>
      </c>
      <c r="B92" s="27">
        <v>0</v>
      </c>
      <c r="C92" s="27">
        <v>18757.400000000001</v>
      </c>
      <c r="D92" s="26">
        <f t="shared" si="1"/>
        <v>-18757.400000000001</v>
      </c>
      <c r="E92" s="19"/>
    </row>
    <row r="93" spans="1:6" ht="52" customHeight="1">
      <c r="A93" s="39" t="s">
        <v>88</v>
      </c>
      <c r="B93" s="27">
        <v>0</v>
      </c>
      <c r="C93" s="27">
        <v>4000</v>
      </c>
      <c r="D93" s="26">
        <f t="shared" si="1"/>
        <v>-4000</v>
      </c>
      <c r="F93" s="19"/>
    </row>
    <row r="94" spans="1:6" ht="37.5" customHeight="1">
      <c r="A94" s="39" t="s">
        <v>76</v>
      </c>
      <c r="B94" s="27">
        <v>0</v>
      </c>
      <c r="C94" s="27">
        <v>5000</v>
      </c>
      <c r="D94" s="26">
        <f t="shared" si="1"/>
        <v>-5000</v>
      </c>
    </row>
    <row r="95" spans="1:6" ht="8.15" hidden="1" customHeight="1">
      <c r="A95" s="1"/>
      <c r="B95" s="27"/>
      <c r="C95" s="27"/>
      <c r="D95" s="26">
        <f t="shared" si="1"/>
        <v>0</v>
      </c>
    </row>
    <row r="96" spans="1:6" ht="5.15" hidden="1" customHeight="1">
      <c r="A96" s="1"/>
      <c r="B96" s="27"/>
      <c r="C96" s="27"/>
      <c r="D96" s="26">
        <f t="shared" si="1"/>
        <v>0</v>
      </c>
    </row>
    <row r="97" spans="1:5" ht="45" hidden="1">
      <c r="A97" s="1" t="s">
        <v>39</v>
      </c>
      <c r="B97" s="27"/>
      <c r="C97" s="27"/>
      <c r="D97" s="26">
        <f t="shared" si="1"/>
        <v>0</v>
      </c>
    </row>
    <row r="98" spans="1:5">
      <c r="A98" s="18" t="s">
        <v>13</v>
      </c>
      <c r="B98" s="25">
        <v>273539.5</v>
      </c>
      <c r="C98" s="25">
        <v>273539.5</v>
      </c>
      <c r="D98" s="26">
        <f t="shared" si="1"/>
        <v>0</v>
      </c>
    </row>
    <row r="99" spans="1:5">
      <c r="A99" s="18" t="s">
        <v>14</v>
      </c>
      <c r="B99" s="25">
        <f>B98+B12</f>
        <v>848926.9</v>
      </c>
      <c r="C99" s="25">
        <f>C98+C12</f>
        <v>1082905.6000000001</v>
      </c>
      <c r="D99" s="26">
        <f t="shared" si="1"/>
        <v>-233978.70000000007</v>
      </c>
      <c r="E99" s="19"/>
    </row>
    <row r="100" spans="1:5">
      <c r="A100" s="18" t="s">
        <v>24</v>
      </c>
      <c r="B100" s="25">
        <f>B7-B11</f>
        <v>-50332.900000000023</v>
      </c>
      <c r="C100" s="25">
        <v>-50302.9</v>
      </c>
      <c r="D100" s="26">
        <f t="shared" si="1"/>
        <v>-30.000000000021828</v>
      </c>
    </row>
    <row r="101" spans="1:5">
      <c r="A101" s="18" t="s">
        <v>82</v>
      </c>
      <c r="B101" s="25">
        <v>0</v>
      </c>
      <c r="C101" s="25">
        <f>B12</f>
        <v>575387.4</v>
      </c>
      <c r="D101" s="26">
        <f>B101-C103</f>
        <v>-233978.69999999995</v>
      </c>
    </row>
    <row r="102" spans="1:5" ht="15.65" hidden="1" customHeight="1">
      <c r="A102" s="3" t="s">
        <v>36</v>
      </c>
      <c r="B102" s="35">
        <v>53793</v>
      </c>
      <c r="C102" s="33"/>
    </row>
    <row r="103" spans="1:5" ht="33.65" customHeight="1">
      <c r="A103" s="18" t="s">
        <v>90</v>
      </c>
      <c r="B103" s="25">
        <v>0</v>
      </c>
      <c r="C103" s="25">
        <f>C12-C101</f>
        <v>233978.69999999995</v>
      </c>
    </row>
    <row r="104" spans="1:5" ht="15.65" customHeight="1">
      <c r="C104" s="33"/>
    </row>
    <row r="105" spans="1:5" ht="15.65" customHeight="1">
      <c r="C105" s="33"/>
    </row>
    <row r="106" spans="1:5" ht="15.65" customHeight="1">
      <c r="C106" s="33"/>
    </row>
  </sheetData>
  <mergeCells count="2">
    <mergeCell ref="A4:D4"/>
    <mergeCell ref="B1:D1"/>
  </mergeCells>
  <pageMargins left="0.43307086614173229" right="0.43307086614173229" top="0.23622047244094491" bottom="0.19685039370078741" header="0.31496062992125984" footer="0.31496062992125984"/>
  <pageSetup paperSize="9" scale="66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12"/>
  <sheetViews>
    <sheetView view="pageBreakPreview" topLeftCell="A45" zoomScale="80" zoomScaleNormal="80" zoomScaleSheetLayoutView="80" workbookViewId="0">
      <selection activeCell="C59" sqref="C59"/>
    </sheetView>
  </sheetViews>
  <sheetFormatPr defaultColWidth="8.81640625" defaultRowHeight="15.5"/>
  <cols>
    <col min="1" max="1" width="97.1796875" style="3" customWidth="1"/>
    <col min="2" max="2" width="22.1796875" style="32" customWidth="1"/>
    <col min="3" max="3" width="23.453125" style="32" customWidth="1"/>
    <col min="4" max="4" width="18.54296875" style="32" hidden="1" customWidth="1"/>
    <col min="5" max="5" width="17.453125" style="3" customWidth="1"/>
    <col min="6" max="6" width="14.54296875" style="3" customWidth="1"/>
    <col min="7" max="16384" width="8.81640625" style="3"/>
  </cols>
  <sheetData>
    <row r="1" spans="1:6">
      <c r="B1" s="76" t="s">
        <v>56</v>
      </c>
      <c r="C1" s="76"/>
      <c r="D1" s="76"/>
    </row>
    <row r="2" spans="1:6">
      <c r="D2" s="41"/>
    </row>
    <row r="4" spans="1:6" ht="76.5" customHeight="1">
      <c r="A4" s="75" t="s">
        <v>94</v>
      </c>
      <c r="B4" s="75"/>
      <c r="C4" s="75"/>
      <c r="D4" s="75"/>
    </row>
    <row r="5" spans="1:6" s="12" customFormat="1">
      <c r="A5" s="3"/>
      <c r="B5" s="32"/>
      <c r="C5" s="41" t="s">
        <v>80</v>
      </c>
    </row>
    <row r="6" spans="1:6" ht="123" customHeight="1">
      <c r="A6" s="20" t="s">
        <v>23</v>
      </c>
      <c r="B6" s="47" t="s">
        <v>95</v>
      </c>
      <c r="C6" s="47" t="s">
        <v>96</v>
      </c>
      <c r="D6" s="14" t="s">
        <v>5</v>
      </c>
      <c r="E6" s="47" t="s">
        <v>5</v>
      </c>
    </row>
    <row r="7" spans="1:6">
      <c r="A7" s="15" t="s">
        <v>0</v>
      </c>
      <c r="B7" s="16">
        <f>B8+B9+B10</f>
        <v>960850.20000000007</v>
      </c>
      <c r="C7" s="16">
        <f>C8+C9+C10</f>
        <v>960850.20000000007</v>
      </c>
      <c r="D7" s="16">
        <f t="shared" ref="D7:E7" si="0">D8+D9+D10</f>
        <v>0</v>
      </c>
      <c r="E7" s="16">
        <f t="shared" si="0"/>
        <v>0</v>
      </c>
    </row>
    <row r="8" spans="1:6">
      <c r="A8" s="10" t="s">
        <v>1</v>
      </c>
      <c r="B8" s="42">
        <v>510204.8</v>
      </c>
      <c r="C8" s="42">
        <v>510204.8</v>
      </c>
      <c r="D8" s="21">
        <v>0</v>
      </c>
      <c r="E8" s="42">
        <f>C8-B8</f>
        <v>0</v>
      </c>
    </row>
    <row r="9" spans="1:6">
      <c r="A9" s="10" t="s">
        <v>2</v>
      </c>
      <c r="B9" s="42">
        <v>119807.5</v>
      </c>
      <c r="C9" s="42">
        <v>119807.5</v>
      </c>
      <c r="D9" s="21">
        <v>0</v>
      </c>
      <c r="E9" s="42">
        <f t="shared" ref="E9:E10" si="1">C9-B9</f>
        <v>0</v>
      </c>
    </row>
    <row r="10" spans="1:6">
      <c r="A10" s="11" t="s">
        <v>3</v>
      </c>
      <c r="B10" s="43">
        <v>330837.90000000002</v>
      </c>
      <c r="C10" s="43">
        <v>330837.90000000002</v>
      </c>
      <c r="D10" s="21">
        <v>0</v>
      </c>
      <c r="E10" s="42">
        <f t="shared" si="1"/>
        <v>0</v>
      </c>
    </row>
    <row r="11" spans="1:6" s="4" customFormat="1">
      <c r="A11" s="15" t="s">
        <v>11</v>
      </c>
      <c r="B11" s="24">
        <f>B12+B104</f>
        <v>1022590.3</v>
      </c>
      <c r="C11" s="24">
        <f>C12+C104</f>
        <v>1022590.3</v>
      </c>
      <c r="D11" s="24">
        <f t="shared" ref="D11:E11" si="2">D12+D104</f>
        <v>307898.90000000002</v>
      </c>
      <c r="E11" s="24">
        <f t="shared" si="2"/>
        <v>0</v>
      </c>
      <c r="F11" s="36">
        <f>C11-B11</f>
        <v>0</v>
      </c>
    </row>
    <row r="12" spans="1:6">
      <c r="A12" s="17" t="s">
        <v>12</v>
      </c>
      <c r="B12" s="25">
        <f>B13+B14+B15+B16+B17+B18+B19+B20+B21+B22+B24+B26+B28+B33+B41+B42+B45+B46+B47+B48+B49+B53</f>
        <v>702405.9</v>
      </c>
      <c r="C12" s="25">
        <f>C13+C14+C15+C16+C17+C18+C19+C20+C21+C22+C24+C26+C28+C33+C41+C42+C45+C46+C47+C48+C49+C53</f>
        <v>702405.9</v>
      </c>
      <c r="D12" s="25">
        <f t="shared" ref="D12" si="3">D13+D14+D15+D16+D17+D18+D19+D20+D21+D22+D24+D26+D28+D33+D41+D42+D45+D46+D47+D48+D49+D53+D85</f>
        <v>-12285.499999999993</v>
      </c>
      <c r="E12" s="25">
        <f>E13+E14+E15+E16+E17+E18+E19+E20+E21+E22+E24+E26+E28+E33+E41+E42+E45+E46+E47+E48+E49+E53</f>
        <v>0</v>
      </c>
      <c r="F12" s="34"/>
    </row>
    <row r="13" spans="1:6">
      <c r="A13" s="8" t="s">
        <v>22</v>
      </c>
      <c r="B13" s="38">
        <v>183930.1</v>
      </c>
      <c r="C13" s="38">
        <f>B13-46460.5</f>
        <v>137469.6</v>
      </c>
      <c r="D13" s="27">
        <f>B13-C13</f>
        <v>46460.5</v>
      </c>
      <c r="E13" s="38">
        <f>C13-B13</f>
        <v>-46460.5</v>
      </c>
    </row>
    <row r="14" spans="1:6">
      <c r="A14" s="8" t="s">
        <v>54</v>
      </c>
      <c r="B14" s="45">
        <v>71201.399999999994</v>
      </c>
      <c r="C14" s="45">
        <v>71201.399999999994</v>
      </c>
      <c r="D14" s="21">
        <f t="shared" ref="D14:D52" si="4">B14-C14</f>
        <v>0</v>
      </c>
      <c r="E14" s="45">
        <f t="shared" ref="E14:E52" si="5">C14-B14</f>
        <v>0</v>
      </c>
    </row>
    <row r="15" spans="1:6">
      <c r="A15" s="5" t="s">
        <v>6</v>
      </c>
      <c r="B15" s="45">
        <v>1500</v>
      </c>
      <c r="C15" s="45">
        <v>1500</v>
      </c>
      <c r="D15" s="21">
        <f t="shared" si="4"/>
        <v>0</v>
      </c>
      <c r="E15" s="45">
        <f t="shared" si="5"/>
        <v>0</v>
      </c>
    </row>
    <row r="16" spans="1:6">
      <c r="A16" s="5" t="s">
        <v>7</v>
      </c>
      <c r="B16" s="45">
        <v>16517.7</v>
      </c>
      <c r="C16" s="45">
        <v>16517.7</v>
      </c>
      <c r="D16" s="21">
        <f t="shared" si="4"/>
        <v>0</v>
      </c>
      <c r="E16" s="45">
        <f t="shared" si="5"/>
        <v>0</v>
      </c>
    </row>
    <row r="17" spans="1:6">
      <c r="A17" s="5" t="s">
        <v>4</v>
      </c>
      <c r="B17" s="21">
        <v>1757.1</v>
      </c>
      <c r="C17" s="21">
        <v>1757.1</v>
      </c>
      <c r="D17" s="21">
        <f t="shared" si="4"/>
        <v>0</v>
      </c>
      <c r="E17" s="45">
        <f t="shared" si="5"/>
        <v>0</v>
      </c>
    </row>
    <row r="18" spans="1:6">
      <c r="A18" s="5" t="s">
        <v>25</v>
      </c>
      <c r="B18" s="45">
        <v>13002.9</v>
      </c>
      <c r="C18" s="45">
        <v>13002.9</v>
      </c>
      <c r="D18" s="21">
        <f t="shared" si="4"/>
        <v>0</v>
      </c>
      <c r="E18" s="45">
        <f t="shared" si="5"/>
        <v>0</v>
      </c>
    </row>
    <row r="19" spans="1:6">
      <c r="A19" s="5" t="s">
        <v>42</v>
      </c>
      <c r="B19" s="45">
        <v>20000</v>
      </c>
      <c r="C19" s="45">
        <v>20000</v>
      </c>
      <c r="D19" s="21">
        <f t="shared" si="4"/>
        <v>0</v>
      </c>
      <c r="E19" s="45">
        <f t="shared" si="5"/>
        <v>0</v>
      </c>
    </row>
    <row r="20" spans="1:6">
      <c r="A20" s="5" t="s">
        <v>50</v>
      </c>
      <c r="B20" s="45">
        <v>462</v>
      </c>
      <c r="C20" s="45">
        <v>462</v>
      </c>
      <c r="D20" s="21">
        <f t="shared" si="4"/>
        <v>0</v>
      </c>
      <c r="E20" s="45">
        <f t="shared" si="5"/>
        <v>0</v>
      </c>
    </row>
    <row r="21" spans="1:6">
      <c r="A21" s="5" t="s">
        <v>92</v>
      </c>
      <c r="B21" s="45">
        <v>10042.1</v>
      </c>
      <c r="C21" s="45">
        <v>10042.1</v>
      </c>
      <c r="D21" s="21">
        <f t="shared" si="4"/>
        <v>0</v>
      </c>
      <c r="E21" s="45">
        <f t="shared" si="5"/>
        <v>0</v>
      </c>
    </row>
    <row r="22" spans="1:6" ht="31">
      <c r="A22" s="2" t="s">
        <v>93</v>
      </c>
      <c r="B22" s="21">
        <v>628.9</v>
      </c>
      <c r="C22" s="21">
        <v>628.9</v>
      </c>
      <c r="D22" s="21">
        <f t="shared" si="4"/>
        <v>0</v>
      </c>
      <c r="E22" s="45">
        <f t="shared" si="5"/>
        <v>0</v>
      </c>
    </row>
    <row r="23" spans="1:6" ht="95.15" hidden="1" customHeight="1">
      <c r="A23" s="40" t="s">
        <v>67</v>
      </c>
      <c r="B23" s="21">
        <v>0</v>
      </c>
      <c r="C23" s="21">
        <v>0</v>
      </c>
      <c r="D23" s="21">
        <f t="shared" si="4"/>
        <v>0</v>
      </c>
      <c r="E23" s="45">
        <f t="shared" si="5"/>
        <v>0</v>
      </c>
    </row>
    <row r="24" spans="1:6">
      <c r="A24" s="40" t="s">
        <v>44</v>
      </c>
      <c r="B24" s="21">
        <v>2273.3000000000002</v>
      </c>
      <c r="C24" s="21">
        <v>2273.3000000000002</v>
      </c>
      <c r="D24" s="21">
        <f t="shared" si="4"/>
        <v>0</v>
      </c>
      <c r="E24" s="45">
        <f t="shared" si="5"/>
        <v>0</v>
      </c>
    </row>
    <row r="25" spans="1:6" hidden="1">
      <c r="A25" s="2"/>
      <c r="B25" s="21"/>
      <c r="C25" s="21"/>
      <c r="D25" s="21">
        <f t="shared" si="4"/>
        <v>0</v>
      </c>
      <c r="E25" s="45">
        <f t="shared" si="5"/>
        <v>0</v>
      </c>
    </row>
    <row r="26" spans="1:6" ht="31">
      <c r="A26" s="5" t="s">
        <v>45</v>
      </c>
      <c r="B26" s="21">
        <v>695.4</v>
      </c>
      <c r="C26" s="21">
        <v>695.4</v>
      </c>
      <c r="D26" s="21">
        <f t="shared" si="4"/>
        <v>0</v>
      </c>
      <c r="E26" s="45">
        <f t="shared" si="5"/>
        <v>0</v>
      </c>
      <c r="F26" s="19"/>
    </row>
    <row r="27" spans="1:6" hidden="1">
      <c r="A27" s="6" t="s">
        <v>46</v>
      </c>
      <c r="B27" s="21">
        <v>0</v>
      </c>
      <c r="C27" s="21">
        <v>0</v>
      </c>
      <c r="D27" s="21">
        <f t="shared" si="4"/>
        <v>0</v>
      </c>
      <c r="E27" s="45">
        <f t="shared" si="5"/>
        <v>0</v>
      </c>
    </row>
    <row r="28" spans="1:6" ht="71.150000000000006" customHeight="1">
      <c r="A28" s="6" t="s">
        <v>98</v>
      </c>
      <c r="B28" s="21">
        <f>12435+49078</f>
        <v>61513</v>
      </c>
      <c r="C28" s="21">
        <f>12435+49078</f>
        <v>61513</v>
      </c>
      <c r="D28" s="21">
        <f t="shared" si="4"/>
        <v>0</v>
      </c>
      <c r="E28" s="45">
        <f t="shared" si="5"/>
        <v>0</v>
      </c>
    </row>
    <row r="29" spans="1:6" hidden="1">
      <c r="A29" s="22"/>
      <c r="B29" s="21"/>
      <c r="C29" s="21"/>
      <c r="D29" s="21">
        <f t="shared" si="4"/>
        <v>0</v>
      </c>
      <c r="E29" s="45">
        <f t="shared" si="5"/>
        <v>0</v>
      </c>
    </row>
    <row r="30" spans="1:6" hidden="1">
      <c r="A30" s="22" t="s">
        <v>27</v>
      </c>
      <c r="B30" s="21"/>
      <c r="C30" s="21"/>
      <c r="D30" s="21">
        <f t="shared" si="4"/>
        <v>0</v>
      </c>
      <c r="E30" s="45">
        <f t="shared" si="5"/>
        <v>0</v>
      </c>
    </row>
    <row r="31" spans="1:6" hidden="1">
      <c r="A31" s="22"/>
      <c r="B31" s="21"/>
      <c r="C31" s="21"/>
      <c r="D31" s="21">
        <f t="shared" si="4"/>
        <v>0</v>
      </c>
      <c r="E31" s="45">
        <f t="shared" si="5"/>
        <v>0</v>
      </c>
    </row>
    <row r="32" spans="1:6" ht="31" hidden="1">
      <c r="A32" s="6" t="s">
        <v>47</v>
      </c>
      <c r="B32" s="21"/>
      <c r="C32" s="21"/>
      <c r="D32" s="21">
        <f t="shared" si="4"/>
        <v>0</v>
      </c>
      <c r="E32" s="45">
        <f t="shared" si="5"/>
        <v>0</v>
      </c>
    </row>
    <row r="33" spans="1:5" ht="31">
      <c r="A33" s="6" t="s">
        <v>77</v>
      </c>
      <c r="B33" s="21">
        <f>170721.2-43618.8-76550.5-916.9</f>
        <v>49635.000000000007</v>
      </c>
      <c r="C33" s="21">
        <f>170721.2-43618.8-76550.5-916.9</f>
        <v>49635.000000000007</v>
      </c>
      <c r="D33" s="21">
        <f t="shared" si="4"/>
        <v>0</v>
      </c>
      <c r="E33" s="45">
        <f t="shared" si="5"/>
        <v>0</v>
      </c>
    </row>
    <row r="34" spans="1:5" hidden="1">
      <c r="A34" s="22" t="s">
        <v>28</v>
      </c>
      <c r="B34" s="21"/>
      <c r="C34" s="21"/>
      <c r="D34" s="21">
        <f t="shared" si="4"/>
        <v>0</v>
      </c>
      <c r="E34" s="45">
        <f t="shared" si="5"/>
        <v>0</v>
      </c>
    </row>
    <row r="35" spans="1:5" hidden="1">
      <c r="A35" s="22" t="s">
        <v>52</v>
      </c>
      <c r="B35" s="21"/>
      <c r="C35" s="21"/>
      <c r="D35" s="21">
        <f t="shared" si="4"/>
        <v>0</v>
      </c>
      <c r="E35" s="45">
        <f t="shared" si="5"/>
        <v>0</v>
      </c>
    </row>
    <row r="36" spans="1:5" hidden="1">
      <c r="A36" s="22" t="s">
        <v>49</v>
      </c>
      <c r="B36" s="21"/>
      <c r="C36" s="21"/>
      <c r="D36" s="21">
        <f t="shared" si="4"/>
        <v>0</v>
      </c>
      <c r="E36" s="45">
        <f t="shared" si="5"/>
        <v>0</v>
      </c>
    </row>
    <row r="37" spans="1:5" hidden="1">
      <c r="A37" s="22" t="s">
        <v>31</v>
      </c>
      <c r="B37" s="21"/>
      <c r="C37" s="21"/>
      <c r="D37" s="21">
        <f t="shared" si="4"/>
        <v>0</v>
      </c>
      <c r="E37" s="45">
        <f t="shared" si="5"/>
        <v>0</v>
      </c>
    </row>
    <row r="38" spans="1:5" hidden="1">
      <c r="A38" s="22"/>
      <c r="B38" s="21"/>
      <c r="C38" s="21"/>
      <c r="D38" s="21">
        <f t="shared" si="4"/>
        <v>0</v>
      </c>
      <c r="E38" s="45">
        <f t="shared" si="5"/>
        <v>0</v>
      </c>
    </row>
    <row r="39" spans="1:5" hidden="1">
      <c r="A39" s="22"/>
      <c r="B39" s="21"/>
      <c r="C39" s="21"/>
      <c r="D39" s="21">
        <f t="shared" si="4"/>
        <v>0</v>
      </c>
      <c r="E39" s="45">
        <f t="shared" si="5"/>
        <v>0</v>
      </c>
    </row>
    <row r="40" spans="1:5" hidden="1">
      <c r="A40" s="22" t="s">
        <v>30</v>
      </c>
      <c r="B40" s="21"/>
      <c r="C40" s="21"/>
      <c r="D40" s="21">
        <f t="shared" si="4"/>
        <v>0</v>
      </c>
      <c r="E40" s="45">
        <f t="shared" si="5"/>
        <v>0</v>
      </c>
    </row>
    <row r="41" spans="1:5" ht="46.5">
      <c r="A41" s="22" t="s">
        <v>97</v>
      </c>
      <c r="B41" s="21">
        <v>9674.5</v>
      </c>
      <c r="C41" s="21">
        <v>9674.5</v>
      </c>
      <c r="D41" s="21"/>
      <c r="E41" s="45">
        <f t="shared" si="5"/>
        <v>0</v>
      </c>
    </row>
    <row r="42" spans="1:5">
      <c r="A42" s="6" t="s">
        <v>48</v>
      </c>
      <c r="B42" s="21">
        <v>100</v>
      </c>
      <c r="C42" s="21">
        <v>100</v>
      </c>
      <c r="D42" s="21">
        <f t="shared" si="4"/>
        <v>0</v>
      </c>
      <c r="E42" s="45">
        <f t="shared" si="5"/>
        <v>0</v>
      </c>
    </row>
    <row r="43" spans="1:5" hidden="1">
      <c r="A43" s="7" t="s">
        <v>26</v>
      </c>
      <c r="B43" s="21">
        <v>0</v>
      </c>
      <c r="C43" s="21">
        <v>0</v>
      </c>
      <c r="D43" s="21">
        <f t="shared" si="4"/>
        <v>0</v>
      </c>
      <c r="E43" s="45">
        <f t="shared" si="5"/>
        <v>0</v>
      </c>
    </row>
    <row r="44" spans="1:5" ht="30" hidden="1" customHeight="1">
      <c r="A44" s="8"/>
      <c r="B44" s="21"/>
      <c r="C44" s="21"/>
      <c r="D44" s="21">
        <f t="shared" si="4"/>
        <v>0</v>
      </c>
      <c r="E44" s="45">
        <f t="shared" si="5"/>
        <v>0</v>
      </c>
    </row>
    <row r="45" spans="1:5" ht="30" customHeight="1">
      <c r="A45" s="8" t="s">
        <v>99</v>
      </c>
      <c r="B45" s="21">
        <v>75866</v>
      </c>
      <c r="C45" s="21">
        <v>75866</v>
      </c>
      <c r="D45" s="21"/>
      <c r="E45" s="45">
        <f t="shared" si="5"/>
        <v>0</v>
      </c>
    </row>
    <row r="46" spans="1:5">
      <c r="A46" s="8" t="s">
        <v>29</v>
      </c>
      <c r="B46" s="21">
        <v>916.9</v>
      </c>
      <c r="C46" s="21">
        <v>916.9</v>
      </c>
      <c r="D46" s="21">
        <f t="shared" si="4"/>
        <v>0</v>
      </c>
      <c r="E46" s="45">
        <f t="shared" si="5"/>
        <v>0</v>
      </c>
    </row>
    <row r="47" spans="1:5">
      <c r="A47" s="9" t="s">
        <v>40</v>
      </c>
      <c r="B47" s="21">
        <v>1397</v>
      </c>
      <c r="C47" s="21">
        <v>1397</v>
      </c>
      <c r="D47" s="21">
        <f t="shared" si="4"/>
        <v>0</v>
      </c>
      <c r="E47" s="45">
        <f t="shared" si="5"/>
        <v>0</v>
      </c>
    </row>
    <row r="48" spans="1:5" ht="31">
      <c r="A48" s="9" t="s">
        <v>51</v>
      </c>
      <c r="B48" s="21">
        <v>2695.3</v>
      </c>
      <c r="C48" s="21">
        <v>2695.3</v>
      </c>
      <c r="D48" s="21">
        <f t="shared" si="4"/>
        <v>0</v>
      </c>
      <c r="E48" s="45">
        <f t="shared" si="5"/>
        <v>0</v>
      </c>
    </row>
    <row r="49" spans="1:6" ht="77.5">
      <c r="A49" s="8" t="s">
        <v>53</v>
      </c>
      <c r="B49" s="45">
        <f>52503.4+124541.8-35466.6+25429.7+10</f>
        <v>167018.30000000002</v>
      </c>
      <c r="C49" s="45">
        <f>52503.4+124541.8-35466.6+25429.7+10</f>
        <v>167018.30000000002</v>
      </c>
      <c r="D49" s="21">
        <f t="shared" si="4"/>
        <v>0</v>
      </c>
      <c r="E49" s="45">
        <f t="shared" si="5"/>
        <v>0</v>
      </c>
      <c r="F49" s="19"/>
    </row>
    <row r="50" spans="1:6">
      <c r="A50" s="8" t="s">
        <v>32</v>
      </c>
      <c r="B50" s="23"/>
      <c r="C50" s="23"/>
      <c r="D50" s="21">
        <f t="shared" si="4"/>
        <v>0</v>
      </c>
      <c r="E50" s="45">
        <f t="shared" si="5"/>
        <v>0</v>
      </c>
      <c r="F50" s="19"/>
    </row>
    <row r="51" spans="1:6" ht="31">
      <c r="A51" s="8" t="s">
        <v>57</v>
      </c>
      <c r="B51" s="23">
        <f>96085.6</f>
        <v>96085.6</v>
      </c>
      <c r="C51" s="23">
        <f>96085.6</f>
        <v>96085.6</v>
      </c>
      <c r="D51" s="21">
        <f t="shared" si="4"/>
        <v>0</v>
      </c>
      <c r="E51" s="45">
        <f t="shared" si="5"/>
        <v>0</v>
      </c>
      <c r="F51" s="19"/>
    </row>
    <row r="52" spans="1:6" ht="31">
      <c r="A52" s="8" t="s">
        <v>33</v>
      </c>
      <c r="B52" s="23">
        <f>22831.8</f>
        <v>22831.8</v>
      </c>
      <c r="C52" s="23">
        <f>22831.8</f>
        <v>22831.8</v>
      </c>
      <c r="D52" s="21">
        <f t="shared" si="4"/>
        <v>0</v>
      </c>
      <c r="E52" s="45">
        <f t="shared" si="5"/>
        <v>0</v>
      </c>
      <c r="F52" s="19"/>
    </row>
    <row r="53" spans="1:6" s="4" customFormat="1" ht="47.5" customHeight="1">
      <c r="A53" s="49" t="s">
        <v>15</v>
      </c>
      <c r="B53" s="50">
        <f>B54+B64+B68+B76+B79+B82+B59+B85</f>
        <v>11579</v>
      </c>
      <c r="C53" s="50">
        <f>C54+C64+C68+C76+C79+C82+C59+C85</f>
        <v>58039.5</v>
      </c>
      <c r="D53" s="50">
        <f t="shared" ref="D53" si="6">D54+D64+D68+D73+D76+D79+D82+D59+D85</f>
        <v>-30586.299999999996</v>
      </c>
      <c r="E53" s="50">
        <f>E54+E64+E68+E76+E79+E82+E59+E85</f>
        <v>46460.5</v>
      </c>
      <c r="F53" s="36">
        <f>C53-B53</f>
        <v>46460.5</v>
      </c>
    </row>
    <row r="54" spans="1:6" ht="30">
      <c r="A54" s="1" t="s">
        <v>104</v>
      </c>
      <c r="B54" s="27">
        <v>0</v>
      </c>
      <c r="C54" s="27">
        <f>C58</f>
        <v>225</v>
      </c>
      <c r="D54" s="26">
        <f t="shared" ref="D54:D103" si="7">B54-C54</f>
        <v>-225</v>
      </c>
      <c r="E54" s="38">
        <f>C54-B54</f>
        <v>225</v>
      </c>
    </row>
    <row r="55" spans="1:6" ht="22" hidden="1" customHeight="1">
      <c r="A55" s="2"/>
      <c r="B55" s="21"/>
      <c r="C55" s="21"/>
      <c r="D55" s="48">
        <f t="shared" si="7"/>
        <v>0</v>
      </c>
      <c r="E55" s="45">
        <f t="shared" ref="E55:E57" si="8">C55-B55</f>
        <v>0</v>
      </c>
    </row>
    <row r="56" spans="1:6" hidden="1">
      <c r="A56" s="2" t="s">
        <v>9</v>
      </c>
      <c r="B56" s="37"/>
      <c r="C56" s="37"/>
      <c r="D56" s="48">
        <f t="shared" si="7"/>
        <v>0</v>
      </c>
      <c r="E56" s="45">
        <f t="shared" si="8"/>
        <v>0</v>
      </c>
    </row>
    <row r="57" spans="1:6" hidden="1">
      <c r="A57" s="2" t="s">
        <v>8</v>
      </c>
      <c r="B57" s="37"/>
      <c r="C57" s="37"/>
      <c r="D57" s="48">
        <f t="shared" si="7"/>
        <v>0</v>
      </c>
      <c r="E57" s="45">
        <f t="shared" si="8"/>
        <v>0</v>
      </c>
    </row>
    <row r="58" spans="1:6">
      <c r="A58" s="51" t="s">
        <v>100</v>
      </c>
      <c r="B58" s="53">
        <v>0</v>
      </c>
      <c r="C58" s="53">
        <v>225</v>
      </c>
      <c r="D58" s="52"/>
      <c r="E58" s="53">
        <f>C58-B58</f>
        <v>225</v>
      </c>
    </row>
    <row r="59" spans="1:6" ht="30">
      <c r="A59" s="1" t="s">
        <v>102</v>
      </c>
      <c r="B59" s="54">
        <f>B62</f>
        <v>0</v>
      </c>
      <c r="C59" s="54">
        <f>C62+C63</f>
        <v>16874.2</v>
      </c>
      <c r="D59" s="54">
        <f t="shared" ref="D59:E59" si="9">D62+D63</f>
        <v>-1000</v>
      </c>
      <c r="E59" s="54">
        <f t="shared" si="9"/>
        <v>16874.2</v>
      </c>
    </row>
    <row r="60" spans="1:6" hidden="1">
      <c r="A60" s="2" t="s">
        <v>8</v>
      </c>
      <c r="B60" s="21">
        <v>0</v>
      </c>
      <c r="C60" s="21">
        <v>106</v>
      </c>
      <c r="D60" s="48">
        <f t="shared" si="7"/>
        <v>-106</v>
      </c>
      <c r="E60" s="45">
        <f t="shared" ref="E60:E98" si="10">C60-B60</f>
        <v>106</v>
      </c>
      <c r="F60" s="19"/>
    </row>
    <row r="61" spans="1:6" hidden="1">
      <c r="A61" s="2" t="s">
        <v>9</v>
      </c>
      <c r="B61" s="21">
        <v>0</v>
      </c>
      <c r="C61" s="21">
        <v>533</v>
      </c>
      <c r="D61" s="48">
        <f t="shared" si="7"/>
        <v>-533</v>
      </c>
      <c r="E61" s="45">
        <f t="shared" si="10"/>
        <v>533</v>
      </c>
    </row>
    <row r="62" spans="1:6">
      <c r="A62" s="51" t="s">
        <v>100</v>
      </c>
      <c r="B62" s="63">
        <v>0</v>
      </c>
      <c r="C62" s="63">
        <v>1000</v>
      </c>
      <c r="D62" s="52">
        <f t="shared" si="7"/>
        <v>-1000</v>
      </c>
      <c r="E62" s="53">
        <f t="shared" si="10"/>
        <v>1000</v>
      </c>
    </row>
    <row r="63" spans="1:6">
      <c r="A63" s="51" t="s">
        <v>101</v>
      </c>
      <c r="B63" s="63">
        <v>0</v>
      </c>
      <c r="C63" s="63">
        <v>15874.2</v>
      </c>
      <c r="D63" s="52"/>
      <c r="E63" s="53">
        <f t="shared" si="10"/>
        <v>15874.2</v>
      </c>
    </row>
    <row r="64" spans="1:6" ht="38.15" customHeight="1">
      <c r="A64" s="1" t="s">
        <v>109</v>
      </c>
      <c r="B64" s="54">
        <v>0</v>
      </c>
      <c r="C64" s="54">
        <f>C67</f>
        <v>1201.5999999999999</v>
      </c>
      <c r="D64" s="50">
        <f t="shared" si="7"/>
        <v>-1201.5999999999999</v>
      </c>
      <c r="E64" s="56">
        <f t="shared" si="10"/>
        <v>1201.5999999999999</v>
      </c>
    </row>
    <row r="65" spans="1:5" ht="13.5" hidden="1" customHeight="1">
      <c r="A65" s="2" t="s">
        <v>8</v>
      </c>
      <c r="B65" s="21"/>
      <c r="C65" s="21"/>
      <c r="D65" s="48">
        <f t="shared" si="7"/>
        <v>0</v>
      </c>
      <c r="E65" s="45">
        <f t="shared" si="10"/>
        <v>0</v>
      </c>
    </row>
    <row r="66" spans="1:5" hidden="1">
      <c r="A66" s="2" t="s">
        <v>9</v>
      </c>
      <c r="B66" s="45">
        <v>433.8</v>
      </c>
      <c r="C66" s="45">
        <v>3489.9</v>
      </c>
      <c r="D66" s="48">
        <f t="shared" si="7"/>
        <v>-3056.1</v>
      </c>
      <c r="E66" s="45">
        <f t="shared" si="10"/>
        <v>3056.1</v>
      </c>
    </row>
    <row r="67" spans="1:5" s="55" customFormat="1">
      <c r="A67" s="51" t="s">
        <v>100</v>
      </c>
      <c r="B67" s="53">
        <v>0</v>
      </c>
      <c r="C67" s="53">
        <v>1201.5999999999999</v>
      </c>
      <c r="D67" s="52"/>
      <c r="E67" s="53">
        <f>C67-B67</f>
        <v>1201.5999999999999</v>
      </c>
    </row>
    <row r="68" spans="1:5" ht="30">
      <c r="A68" s="1" t="s">
        <v>105</v>
      </c>
      <c r="B68" s="54">
        <f>B73</f>
        <v>3813.6</v>
      </c>
      <c r="C68" s="54">
        <f>C73</f>
        <v>3813.6</v>
      </c>
      <c r="D68" s="50">
        <f t="shared" si="7"/>
        <v>0</v>
      </c>
      <c r="E68" s="56">
        <f t="shared" si="10"/>
        <v>0</v>
      </c>
    </row>
    <row r="69" spans="1:5" hidden="1">
      <c r="A69" s="2" t="s">
        <v>9</v>
      </c>
      <c r="B69" s="45">
        <v>77.900000000000006</v>
      </c>
      <c r="C69" s="45">
        <v>11491</v>
      </c>
      <c r="D69" s="48">
        <f t="shared" si="7"/>
        <v>-11413.1</v>
      </c>
      <c r="E69" s="45">
        <f t="shared" si="10"/>
        <v>11413.1</v>
      </c>
    </row>
    <row r="70" spans="1:5" hidden="1">
      <c r="A70" s="1" t="s">
        <v>19</v>
      </c>
      <c r="B70" s="21"/>
      <c r="C70" s="21">
        <f>C71</f>
        <v>0</v>
      </c>
      <c r="D70" s="48">
        <f t="shared" si="7"/>
        <v>0</v>
      </c>
      <c r="E70" s="45">
        <f t="shared" si="10"/>
        <v>0</v>
      </c>
    </row>
    <row r="71" spans="1:5" hidden="1">
      <c r="A71" s="2" t="s">
        <v>9</v>
      </c>
      <c r="B71" s="21"/>
      <c r="C71" s="21"/>
      <c r="D71" s="48">
        <f t="shared" si="7"/>
        <v>0</v>
      </c>
      <c r="E71" s="45">
        <f t="shared" si="10"/>
        <v>0</v>
      </c>
    </row>
    <row r="72" spans="1:5" hidden="1">
      <c r="A72" s="2" t="s">
        <v>8</v>
      </c>
      <c r="B72" s="37"/>
      <c r="C72" s="37"/>
      <c r="D72" s="48">
        <f t="shared" si="7"/>
        <v>0</v>
      </c>
      <c r="E72" s="45">
        <f t="shared" si="10"/>
        <v>0</v>
      </c>
    </row>
    <row r="73" spans="1:5">
      <c r="A73" s="51" t="s">
        <v>101</v>
      </c>
      <c r="B73" s="21">
        <v>3813.6</v>
      </c>
      <c r="C73" s="21">
        <v>3813.6</v>
      </c>
      <c r="D73" s="48">
        <f t="shared" si="7"/>
        <v>0</v>
      </c>
      <c r="E73" s="45">
        <f t="shared" si="10"/>
        <v>0</v>
      </c>
    </row>
    <row r="74" spans="1:5" hidden="1">
      <c r="A74" s="2" t="s">
        <v>8</v>
      </c>
      <c r="B74" s="45"/>
      <c r="C74" s="45"/>
      <c r="D74" s="48">
        <f t="shared" si="7"/>
        <v>0</v>
      </c>
      <c r="E74" s="45">
        <f t="shared" si="10"/>
        <v>0</v>
      </c>
    </row>
    <row r="75" spans="1:5" hidden="1">
      <c r="A75" s="2" t="s">
        <v>9</v>
      </c>
      <c r="B75" s="45">
        <v>166.4</v>
      </c>
      <c r="C75" s="45">
        <v>780.7</v>
      </c>
      <c r="D75" s="48">
        <f t="shared" si="7"/>
        <v>-614.30000000000007</v>
      </c>
      <c r="E75" s="45">
        <f t="shared" si="10"/>
        <v>614.30000000000007</v>
      </c>
    </row>
    <row r="76" spans="1:5" hidden="1">
      <c r="A76" s="1" t="s">
        <v>103</v>
      </c>
      <c r="B76" s="21">
        <v>0</v>
      </c>
      <c r="C76" s="21">
        <v>0</v>
      </c>
      <c r="D76" s="48">
        <f t="shared" si="7"/>
        <v>0</v>
      </c>
      <c r="E76" s="45">
        <f t="shared" si="10"/>
        <v>0</v>
      </c>
    </row>
    <row r="77" spans="1:5" hidden="1">
      <c r="A77" s="2" t="s">
        <v>9</v>
      </c>
      <c r="B77" s="45">
        <v>45</v>
      </c>
      <c r="C77" s="45">
        <v>104.9</v>
      </c>
      <c r="D77" s="48">
        <f t="shared" si="7"/>
        <v>-59.900000000000006</v>
      </c>
      <c r="E77" s="45">
        <f t="shared" si="10"/>
        <v>59.900000000000006</v>
      </c>
    </row>
    <row r="78" spans="1:5" hidden="1">
      <c r="A78" s="2" t="s">
        <v>8</v>
      </c>
      <c r="B78" s="45"/>
      <c r="C78" s="45"/>
      <c r="D78" s="48">
        <f t="shared" si="7"/>
        <v>0</v>
      </c>
      <c r="E78" s="45">
        <f t="shared" si="10"/>
        <v>0</v>
      </c>
    </row>
    <row r="79" spans="1:5" ht="34.5" hidden="1" customHeight="1">
      <c r="A79" s="1" t="s">
        <v>63</v>
      </c>
      <c r="B79" s="45">
        <v>0</v>
      </c>
      <c r="C79" s="45">
        <v>0</v>
      </c>
      <c r="D79" s="48">
        <f t="shared" si="7"/>
        <v>0</v>
      </c>
      <c r="E79" s="45">
        <f t="shared" si="10"/>
        <v>0</v>
      </c>
    </row>
    <row r="80" spans="1:5" hidden="1">
      <c r="A80" s="2" t="s">
        <v>9</v>
      </c>
      <c r="B80" s="37"/>
      <c r="C80" s="37"/>
      <c r="D80" s="48">
        <f t="shared" si="7"/>
        <v>0</v>
      </c>
      <c r="E80" s="45">
        <f t="shared" si="10"/>
        <v>0</v>
      </c>
    </row>
    <row r="81" spans="1:5" hidden="1">
      <c r="A81" s="2"/>
      <c r="B81" s="37"/>
      <c r="C81" s="37"/>
      <c r="D81" s="48">
        <f t="shared" si="7"/>
        <v>0</v>
      </c>
      <c r="E81" s="45">
        <f t="shared" si="10"/>
        <v>0</v>
      </c>
    </row>
    <row r="82" spans="1:5" ht="30" hidden="1">
      <c r="A82" s="1" t="s">
        <v>81</v>
      </c>
      <c r="B82" s="45">
        <f>0</f>
        <v>0</v>
      </c>
      <c r="C82" s="45">
        <f>0</f>
        <v>0</v>
      </c>
      <c r="D82" s="48">
        <f t="shared" si="7"/>
        <v>0</v>
      </c>
      <c r="E82" s="45">
        <f t="shared" si="10"/>
        <v>0</v>
      </c>
    </row>
    <row r="83" spans="1:5" hidden="1">
      <c r="A83" s="2" t="s">
        <v>9</v>
      </c>
      <c r="B83" s="37"/>
      <c r="C83" s="37"/>
      <c r="D83" s="26">
        <f t="shared" si="7"/>
        <v>0</v>
      </c>
      <c r="E83" s="38">
        <f t="shared" si="10"/>
        <v>0</v>
      </c>
    </row>
    <row r="84" spans="1:5" hidden="1">
      <c r="A84" s="2" t="s">
        <v>8</v>
      </c>
      <c r="B84" s="37"/>
      <c r="C84" s="37"/>
      <c r="D84" s="26">
        <f t="shared" si="7"/>
        <v>0</v>
      </c>
      <c r="E84" s="38">
        <f t="shared" si="10"/>
        <v>0</v>
      </c>
    </row>
    <row r="85" spans="1:5" ht="27" customHeight="1">
      <c r="A85" s="57" t="s">
        <v>108</v>
      </c>
      <c r="B85" s="56">
        <f>B91+B94+B95+B96+B97+B98+B99+B100</f>
        <v>7765.4</v>
      </c>
      <c r="C85" s="56">
        <f>C91+C94+C95+C96+C97+C98+C99+C100</f>
        <v>35925.1</v>
      </c>
      <c r="D85" s="50">
        <f t="shared" si="7"/>
        <v>-28159.699999999997</v>
      </c>
      <c r="E85" s="56">
        <f t="shared" si="10"/>
        <v>28159.699999999997</v>
      </c>
    </row>
    <row r="86" spans="1:5" hidden="1">
      <c r="A86" s="1" t="s">
        <v>55</v>
      </c>
      <c r="B86" s="27"/>
      <c r="C86" s="27"/>
      <c r="D86" s="26">
        <f t="shared" si="7"/>
        <v>0</v>
      </c>
      <c r="E86" s="38">
        <f t="shared" si="10"/>
        <v>0</v>
      </c>
    </row>
    <row r="87" spans="1:5" hidden="1">
      <c r="A87" s="2" t="s">
        <v>34</v>
      </c>
      <c r="B87" s="21"/>
      <c r="C87" s="21"/>
      <c r="D87" s="26">
        <f t="shared" si="7"/>
        <v>0</v>
      </c>
      <c r="E87" s="38">
        <f t="shared" si="10"/>
        <v>0</v>
      </c>
    </row>
    <row r="88" spans="1:5" hidden="1">
      <c r="A88" s="1" t="s">
        <v>66</v>
      </c>
      <c r="B88" s="38"/>
      <c r="C88" s="38"/>
      <c r="D88" s="26">
        <f t="shared" si="7"/>
        <v>0</v>
      </c>
      <c r="E88" s="38">
        <f t="shared" si="10"/>
        <v>0</v>
      </c>
    </row>
    <row r="89" spans="1:5" hidden="1">
      <c r="A89" s="2" t="s">
        <v>35</v>
      </c>
      <c r="B89" s="27"/>
      <c r="C89" s="21"/>
      <c r="D89" s="26">
        <f t="shared" si="7"/>
        <v>0</v>
      </c>
      <c r="E89" s="38">
        <f t="shared" si="10"/>
        <v>0</v>
      </c>
    </row>
    <row r="90" spans="1:5" ht="86.15" hidden="1" customHeight="1">
      <c r="A90" s="30" t="s">
        <v>41</v>
      </c>
      <c r="B90" s="27"/>
      <c r="C90" s="27"/>
      <c r="D90" s="26">
        <f t="shared" si="7"/>
        <v>0</v>
      </c>
      <c r="E90" s="38">
        <f t="shared" si="10"/>
        <v>0</v>
      </c>
    </row>
    <row r="91" spans="1:5" ht="47.5" hidden="1" customHeight="1">
      <c r="A91" s="1"/>
      <c r="B91" s="27"/>
      <c r="C91" s="27"/>
      <c r="D91" s="26">
        <f t="shared" si="7"/>
        <v>0</v>
      </c>
      <c r="E91" s="38">
        <f t="shared" si="10"/>
        <v>0</v>
      </c>
    </row>
    <row r="92" spans="1:5" ht="66" hidden="1" customHeight="1">
      <c r="A92" s="1"/>
      <c r="B92" s="27"/>
      <c r="C92" s="27"/>
      <c r="D92" s="26">
        <f t="shared" si="7"/>
        <v>0</v>
      </c>
      <c r="E92" s="38">
        <f t="shared" si="10"/>
        <v>0</v>
      </c>
    </row>
    <row r="93" spans="1:5" ht="90" hidden="1" customHeight="1">
      <c r="A93" s="1"/>
      <c r="B93" s="27"/>
      <c r="C93" s="27"/>
      <c r="D93" s="26">
        <f t="shared" si="7"/>
        <v>0</v>
      </c>
      <c r="E93" s="38">
        <f t="shared" si="10"/>
        <v>0</v>
      </c>
    </row>
    <row r="94" spans="1:5" ht="82.5" hidden="1" customHeight="1">
      <c r="A94" s="39"/>
      <c r="B94" s="27"/>
      <c r="C94" s="27"/>
      <c r="D94" s="26">
        <f t="shared" si="7"/>
        <v>0</v>
      </c>
      <c r="E94" s="38">
        <f t="shared" si="10"/>
        <v>0</v>
      </c>
    </row>
    <row r="95" spans="1:5" ht="82.5" hidden="1" customHeight="1">
      <c r="A95" s="39"/>
      <c r="B95" s="27"/>
      <c r="C95" s="27"/>
      <c r="D95" s="26">
        <f t="shared" si="7"/>
        <v>0</v>
      </c>
      <c r="E95" s="38">
        <f t="shared" si="10"/>
        <v>0</v>
      </c>
    </row>
    <row r="96" spans="1:5" ht="93" customHeight="1">
      <c r="A96" s="40" t="s">
        <v>106</v>
      </c>
      <c r="B96" s="58">
        <v>5000</v>
      </c>
      <c r="C96" s="58">
        <v>32546.5</v>
      </c>
      <c r="D96" s="59">
        <f t="shared" si="7"/>
        <v>-27546.5</v>
      </c>
      <c r="E96" s="60">
        <f t="shared" si="10"/>
        <v>27546.5</v>
      </c>
    </row>
    <row r="97" spans="1:6" ht="65.150000000000006" customHeight="1">
      <c r="A97" s="40" t="s">
        <v>107</v>
      </c>
      <c r="B97" s="58">
        <v>2765.4</v>
      </c>
      <c r="C97" s="58">
        <v>2765.4</v>
      </c>
      <c r="D97" s="59">
        <f t="shared" si="7"/>
        <v>0</v>
      </c>
      <c r="E97" s="60">
        <f t="shared" si="10"/>
        <v>0</v>
      </c>
    </row>
    <row r="98" spans="1:6" ht="30" customHeight="1">
      <c r="A98" s="40" t="s">
        <v>110</v>
      </c>
      <c r="B98" s="58">
        <v>0</v>
      </c>
      <c r="C98" s="58">
        <v>613.20000000000005</v>
      </c>
      <c r="D98" s="50">
        <f t="shared" si="7"/>
        <v>-613.20000000000005</v>
      </c>
      <c r="E98" s="60">
        <f t="shared" si="10"/>
        <v>613.20000000000005</v>
      </c>
    </row>
    <row r="99" spans="1:6" ht="52" hidden="1" customHeight="1">
      <c r="A99" s="39"/>
      <c r="B99" s="61"/>
      <c r="C99" s="61"/>
      <c r="D99" s="62">
        <f t="shared" si="7"/>
        <v>0</v>
      </c>
      <c r="F99" s="19"/>
    </row>
    <row r="100" spans="1:6" ht="37.5" hidden="1" customHeight="1">
      <c r="A100" s="39"/>
      <c r="B100" s="27"/>
      <c r="C100" s="27"/>
      <c r="D100" s="26">
        <f t="shared" si="7"/>
        <v>0</v>
      </c>
    </row>
    <row r="101" spans="1:6" ht="8.15" hidden="1" customHeight="1">
      <c r="A101" s="1"/>
      <c r="B101" s="27"/>
      <c r="C101" s="27"/>
      <c r="D101" s="26">
        <f t="shared" si="7"/>
        <v>0</v>
      </c>
    </row>
    <row r="102" spans="1:6" ht="5.15" hidden="1" customHeight="1">
      <c r="A102" s="1"/>
      <c r="B102" s="27"/>
      <c r="C102" s="27"/>
      <c r="D102" s="26">
        <f t="shared" si="7"/>
        <v>0</v>
      </c>
    </row>
    <row r="103" spans="1:6" ht="45" hidden="1">
      <c r="A103" s="1" t="s">
        <v>39</v>
      </c>
      <c r="B103" s="27"/>
      <c r="C103" s="27"/>
      <c r="D103" s="26">
        <f t="shared" si="7"/>
        <v>0</v>
      </c>
    </row>
    <row r="104" spans="1:6">
      <c r="A104" s="18" t="s">
        <v>13</v>
      </c>
      <c r="B104" s="25">
        <v>320184.40000000002</v>
      </c>
      <c r="C104" s="25">
        <v>320184.40000000002</v>
      </c>
      <c r="D104" s="25">
        <v>320184.40000000002</v>
      </c>
      <c r="E104" s="25">
        <f>C104-B104</f>
        <v>0</v>
      </c>
    </row>
    <row r="105" spans="1:6">
      <c r="A105" s="18" t="s">
        <v>14</v>
      </c>
      <c r="B105" s="25">
        <f>B104+B12</f>
        <v>1022590.3</v>
      </c>
      <c r="C105" s="25">
        <f>C104+C12</f>
        <v>1022590.3</v>
      </c>
      <c r="D105" s="25">
        <f t="shared" ref="D105:E105" si="11">D104+D12</f>
        <v>307898.90000000002</v>
      </c>
      <c r="E105" s="25">
        <f t="shared" si="11"/>
        <v>0</v>
      </c>
    </row>
    <row r="106" spans="1:6">
      <c r="A106" s="18" t="s">
        <v>24</v>
      </c>
      <c r="B106" s="25">
        <f>B7-B11</f>
        <v>-61740.099999999977</v>
      </c>
      <c r="C106" s="25">
        <f>C7-C11</f>
        <v>-61740.099999999977</v>
      </c>
      <c r="D106" s="25">
        <f t="shared" ref="D106" si="12">D7-D11+D107</f>
        <v>-460609.5</v>
      </c>
      <c r="E106" s="25">
        <f>E7-E11</f>
        <v>0</v>
      </c>
    </row>
    <row r="107" spans="1:6">
      <c r="A107" s="18" t="s">
        <v>82</v>
      </c>
      <c r="B107" s="25">
        <v>0</v>
      </c>
      <c r="C107" s="25">
        <v>46460.5</v>
      </c>
      <c r="D107" s="25">
        <f t="shared" ref="D107" si="13">D85+D53-C53-C85</f>
        <v>-152710.6</v>
      </c>
      <c r="E107" s="25">
        <v>46460.5</v>
      </c>
    </row>
    <row r="108" spans="1:6" ht="15.65" hidden="1" customHeight="1">
      <c r="A108" s="3" t="s">
        <v>36</v>
      </c>
      <c r="B108" s="35">
        <v>53793</v>
      </c>
      <c r="C108" s="33"/>
      <c r="E108" s="25">
        <f t="shared" ref="E108" si="14">E9-E13</f>
        <v>46460.5</v>
      </c>
    </row>
    <row r="109" spans="1:6" ht="33.65" customHeight="1">
      <c r="A109" s="18" t="s">
        <v>90</v>
      </c>
      <c r="B109" s="25">
        <v>0</v>
      </c>
      <c r="C109" s="25">
        <v>46460.5</v>
      </c>
      <c r="D109" s="25">
        <f t="shared" ref="D109" si="15">D107</f>
        <v>-152710.6</v>
      </c>
      <c r="E109" s="25">
        <v>46460.5</v>
      </c>
    </row>
    <row r="110" spans="1:6" ht="15.65" customHeight="1">
      <c r="C110" s="33"/>
    </row>
    <row r="111" spans="1:6" ht="15.65" customHeight="1">
      <c r="C111" s="33"/>
    </row>
    <row r="112" spans="1:6" ht="15.65" customHeight="1">
      <c r="C112" s="33"/>
    </row>
  </sheetData>
  <mergeCells count="2">
    <mergeCell ref="B1:D1"/>
    <mergeCell ref="A4:D4"/>
  </mergeCells>
  <pageMargins left="0.43307086614173229" right="0.43307086614173229" top="0.23622047244094491" bottom="0.19685039370078741" header="0.31496062992125984" footer="0.31496062992125984"/>
  <pageSetup paperSize="9" scale="4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13"/>
  <sheetViews>
    <sheetView tabSelected="1" view="pageBreakPreview" topLeftCell="A43" zoomScale="80" zoomScaleNormal="80" zoomScaleSheetLayoutView="80" workbookViewId="0">
      <selection activeCell="A114" sqref="A114"/>
    </sheetView>
  </sheetViews>
  <sheetFormatPr defaultColWidth="8.81640625" defaultRowHeight="15.5"/>
  <cols>
    <col min="1" max="1" width="97.1796875" style="3" customWidth="1"/>
    <col min="2" max="2" width="22.1796875" style="32" customWidth="1"/>
    <col min="3" max="3" width="23.453125" style="32" customWidth="1"/>
    <col min="4" max="4" width="18.54296875" style="32" hidden="1" customWidth="1"/>
    <col min="5" max="5" width="17.453125" style="3" customWidth="1"/>
    <col min="6" max="6" width="14.54296875" style="3" hidden="1" customWidth="1"/>
    <col min="7" max="7" width="17.1796875" style="3" customWidth="1"/>
    <col min="8" max="16384" width="8.81640625" style="3"/>
  </cols>
  <sheetData>
    <row r="1" spans="1:7">
      <c r="B1" s="76" t="s">
        <v>56</v>
      </c>
      <c r="C1" s="76"/>
      <c r="D1" s="76"/>
    </row>
    <row r="2" spans="1:7">
      <c r="D2" s="41"/>
    </row>
    <row r="4" spans="1:7" ht="76.5" customHeight="1">
      <c r="A4" s="75" t="s">
        <v>111</v>
      </c>
      <c r="B4" s="75"/>
      <c r="C4" s="75"/>
      <c r="D4" s="75"/>
    </row>
    <row r="5" spans="1:7" s="12" customFormat="1">
      <c r="A5" s="3"/>
      <c r="B5" s="32"/>
      <c r="C5" s="41" t="s">
        <v>80</v>
      </c>
    </row>
    <row r="6" spans="1:7" ht="123" customHeight="1">
      <c r="A6" s="20" t="s">
        <v>23</v>
      </c>
      <c r="B6" s="47" t="s">
        <v>112</v>
      </c>
      <c r="C6" s="47" t="s">
        <v>113</v>
      </c>
      <c r="D6" s="14" t="s">
        <v>5</v>
      </c>
      <c r="E6" s="47" t="s">
        <v>5</v>
      </c>
    </row>
    <row r="7" spans="1:7">
      <c r="A7" s="15" t="s">
        <v>0</v>
      </c>
      <c r="B7" s="16">
        <f>B8+B9+B10</f>
        <v>1409179.1</v>
      </c>
      <c r="C7" s="16">
        <f>C8+C9+C10</f>
        <v>1409179.1</v>
      </c>
      <c r="D7" s="16">
        <f t="shared" ref="D7:E7" si="0">D8+D9+D10</f>
        <v>0</v>
      </c>
      <c r="E7" s="16">
        <f t="shared" si="0"/>
        <v>0</v>
      </c>
    </row>
    <row r="8" spans="1:7">
      <c r="A8" s="10" t="s">
        <v>1</v>
      </c>
      <c r="B8" s="68">
        <v>596897.9</v>
      </c>
      <c r="C8" s="68">
        <v>596897.9</v>
      </c>
      <c r="D8" s="21">
        <v>0</v>
      </c>
      <c r="E8" s="42">
        <f>C8-B8</f>
        <v>0</v>
      </c>
    </row>
    <row r="9" spans="1:7">
      <c r="A9" s="10" t="s">
        <v>2</v>
      </c>
      <c r="B9" s="68">
        <v>103082.9</v>
      </c>
      <c r="C9" s="68">
        <v>103082.9</v>
      </c>
      <c r="D9" s="21">
        <v>0</v>
      </c>
      <c r="E9" s="42">
        <f t="shared" ref="E9:E10" si="1">C9-B9</f>
        <v>0</v>
      </c>
    </row>
    <row r="10" spans="1:7">
      <c r="A10" s="11" t="s">
        <v>3</v>
      </c>
      <c r="B10" s="69">
        <v>709198.3</v>
      </c>
      <c r="C10" s="69">
        <v>709198.3</v>
      </c>
      <c r="D10" s="21">
        <v>0</v>
      </c>
      <c r="E10" s="42">
        <f t="shared" si="1"/>
        <v>0</v>
      </c>
    </row>
    <row r="11" spans="1:7" s="4" customFormat="1">
      <c r="A11" s="15" t="s">
        <v>11</v>
      </c>
      <c r="B11" s="24">
        <f>B12+B105</f>
        <v>1476081.8</v>
      </c>
      <c r="C11" s="24">
        <f>C12+C105</f>
        <v>1476081.8000000003</v>
      </c>
      <c r="D11" s="24">
        <f>D12+D105</f>
        <v>330930.5</v>
      </c>
      <c r="E11" s="24">
        <f>E12+E105</f>
        <v>0</v>
      </c>
      <c r="F11" s="36">
        <f>C11-B11</f>
        <v>0</v>
      </c>
      <c r="G11" s="31">
        <v>778031.7</v>
      </c>
    </row>
    <row r="12" spans="1:7">
      <c r="A12" s="17" t="s">
        <v>12</v>
      </c>
      <c r="B12" s="25">
        <f>B13+B14+B15+B16+B17+B18+B19+B20+B21+B22+B23+B24+B26+B30+B31+B39+B40+B43+B44+B45+B46+B47+B51</f>
        <v>778031.70000000007</v>
      </c>
      <c r="C12" s="25">
        <f>C13+C14+C15+C16+C17+C18+C19+C20+C21+C22+C23+C24+C26+C30+C31+C39+C40+C43+C44+C45+C46+C47+C51</f>
        <v>778031.70000000019</v>
      </c>
      <c r="D12" s="25">
        <f t="shared" ref="D12:E12" si="2">D13+D14+D15+D16+D17+D18+D19+D20+D21+D22+D23+D24+D26+D30+D31+D39+D40+D43+D44+D45+D46+D47+D51</f>
        <v>10746.099999999999</v>
      </c>
      <c r="E12" s="25">
        <f t="shared" si="2"/>
        <v>0</v>
      </c>
      <c r="F12" s="34"/>
    </row>
    <row r="13" spans="1:7">
      <c r="A13" s="8" t="s">
        <v>22</v>
      </c>
      <c r="B13" s="38">
        <f>16194.7+8610.7+6534.1+25808.7+58844.4+36322.5</f>
        <v>152315.1</v>
      </c>
      <c r="C13" s="38">
        <f>B13-43817.2</f>
        <v>108497.90000000001</v>
      </c>
      <c r="D13" s="27">
        <f>B13-C13</f>
        <v>43817.2</v>
      </c>
      <c r="E13" s="38">
        <f>C13-B13</f>
        <v>-43817.2</v>
      </c>
    </row>
    <row r="14" spans="1:7">
      <c r="A14" s="8" t="s">
        <v>54</v>
      </c>
      <c r="B14" s="45">
        <f>318.2+12537.5+1354.9+51507+6534.4+4761.6</f>
        <v>77013.600000000006</v>
      </c>
      <c r="C14" s="45">
        <v>77013.600000000006</v>
      </c>
      <c r="D14" s="21">
        <f t="shared" ref="D14:D50" si="3">B14-C14</f>
        <v>0</v>
      </c>
      <c r="E14" s="45">
        <f t="shared" ref="E14:E50" si="4">C14-B14</f>
        <v>0</v>
      </c>
    </row>
    <row r="15" spans="1:7">
      <c r="A15" s="5" t="s">
        <v>6</v>
      </c>
      <c r="B15" s="45">
        <v>1500</v>
      </c>
      <c r="C15" s="45">
        <v>1500</v>
      </c>
      <c r="D15" s="21">
        <f t="shared" si="3"/>
        <v>0</v>
      </c>
      <c r="E15" s="45">
        <f t="shared" si="4"/>
        <v>0</v>
      </c>
    </row>
    <row r="16" spans="1:7">
      <c r="A16" s="5" t="s">
        <v>7</v>
      </c>
      <c r="B16" s="45">
        <v>17611.2</v>
      </c>
      <c r="C16" s="45">
        <v>17611.2</v>
      </c>
      <c r="D16" s="21">
        <f t="shared" si="3"/>
        <v>0</v>
      </c>
      <c r="E16" s="45">
        <f t="shared" si="4"/>
        <v>0</v>
      </c>
    </row>
    <row r="17" spans="1:7">
      <c r="A17" s="5" t="s">
        <v>4</v>
      </c>
      <c r="B17" s="45">
        <v>2286</v>
      </c>
      <c r="C17" s="45">
        <v>2286</v>
      </c>
      <c r="D17" s="21">
        <f t="shared" si="3"/>
        <v>0</v>
      </c>
      <c r="E17" s="45">
        <f t="shared" si="4"/>
        <v>0</v>
      </c>
    </row>
    <row r="18" spans="1:7">
      <c r="A18" s="5" t="s">
        <v>25</v>
      </c>
      <c r="B18" s="45">
        <v>29162.1</v>
      </c>
      <c r="C18" s="45">
        <v>29162.1</v>
      </c>
      <c r="D18" s="21">
        <f t="shared" si="3"/>
        <v>0</v>
      </c>
      <c r="E18" s="45">
        <f t="shared" si="4"/>
        <v>0</v>
      </c>
    </row>
    <row r="19" spans="1:7">
      <c r="A19" s="73" t="s">
        <v>42</v>
      </c>
      <c r="B19" s="45">
        <v>15007.8</v>
      </c>
      <c r="C19" s="45">
        <v>15007.8</v>
      </c>
      <c r="D19" s="45">
        <f t="shared" si="3"/>
        <v>0</v>
      </c>
      <c r="E19" s="45">
        <f t="shared" si="4"/>
        <v>0</v>
      </c>
    </row>
    <row r="20" spans="1:7">
      <c r="A20" s="5" t="s">
        <v>50</v>
      </c>
      <c r="B20" s="45">
        <v>462</v>
      </c>
      <c r="C20" s="45">
        <v>462</v>
      </c>
      <c r="D20" s="21">
        <f t="shared" si="3"/>
        <v>0</v>
      </c>
      <c r="E20" s="45">
        <f t="shared" si="4"/>
        <v>0</v>
      </c>
    </row>
    <row r="21" spans="1:7" ht="31">
      <c r="A21" s="2" t="s">
        <v>120</v>
      </c>
      <c r="B21" s="45">
        <v>1545.1</v>
      </c>
      <c r="C21" s="45">
        <v>1545.1</v>
      </c>
      <c r="D21" s="21">
        <f t="shared" si="3"/>
        <v>0</v>
      </c>
      <c r="E21" s="45">
        <f t="shared" si="4"/>
        <v>0</v>
      </c>
    </row>
    <row r="22" spans="1:7" ht="33.65" customHeight="1">
      <c r="A22" s="40" t="s">
        <v>46</v>
      </c>
      <c r="B22" s="45">
        <v>10176.299999999999</v>
      </c>
      <c r="C22" s="45">
        <v>10176.299999999999</v>
      </c>
      <c r="D22" s="21">
        <f t="shared" si="3"/>
        <v>0</v>
      </c>
      <c r="E22" s="45">
        <f t="shared" si="4"/>
        <v>0</v>
      </c>
    </row>
    <row r="23" spans="1:7">
      <c r="A23" s="40" t="s">
        <v>44</v>
      </c>
      <c r="B23" s="45">
        <v>1799</v>
      </c>
      <c r="C23" s="45">
        <v>1799</v>
      </c>
      <c r="D23" s="21">
        <f t="shared" si="3"/>
        <v>0</v>
      </c>
      <c r="E23" s="45">
        <f t="shared" si="4"/>
        <v>0</v>
      </c>
    </row>
    <row r="24" spans="1:7" ht="34" customHeight="1">
      <c r="A24" s="5" t="s">
        <v>45</v>
      </c>
      <c r="B24" s="45">
        <v>9296.4</v>
      </c>
      <c r="C24" s="45">
        <v>9296.4</v>
      </c>
      <c r="D24" s="21">
        <f t="shared" si="3"/>
        <v>0</v>
      </c>
      <c r="E24" s="45">
        <f t="shared" si="4"/>
        <v>0</v>
      </c>
      <c r="F24" s="19"/>
    </row>
    <row r="25" spans="1:7" hidden="1">
      <c r="A25" s="6"/>
      <c r="B25" s="37"/>
      <c r="C25" s="45"/>
      <c r="D25" s="21">
        <f t="shared" si="3"/>
        <v>0</v>
      </c>
      <c r="E25" s="45">
        <f t="shared" si="4"/>
        <v>0</v>
      </c>
    </row>
    <row r="26" spans="1:7" ht="71.150000000000006" customHeight="1">
      <c r="A26" s="6" t="s">
        <v>124</v>
      </c>
      <c r="B26" s="45">
        <v>76603.399999999994</v>
      </c>
      <c r="C26" s="45">
        <v>76603.399999999994</v>
      </c>
      <c r="D26" s="21">
        <f t="shared" si="3"/>
        <v>0</v>
      </c>
      <c r="E26" s="45">
        <f t="shared" si="4"/>
        <v>0</v>
      </c>
      <c r="G26" s="3" t="s">
        <v>123</v>
      </c>
    </row>
    <row r="27" spans="1:7" hidden="1">
      <c r="A27" s="22"/>
      <c r="B27" s="37"/>
      <c r="C27" s="45"/>
      <c r="D27" s="21">
        <f t="shared" si="3"/>
        <v>0</v>
      </c>
      <c r="E27" s="45">
        <f t="shared" si="4"/>
        <v>0</v>
      </c>
    </row>
    <row r="28" spans="1:7" hidden="1">
      <c r="A28" s="22" t="s">
        <v>27</v>
      </c>
      <c r="B28" s="37"/>
      <c r="C28" s="45"/>
      <c r="D28" s="21">
        <f t="shared" si="3"/>
        <v>0</v>
      </c>
      <c r="E28" s="45">
        <f t="shared" si="4"/>
        <v>0</v>
      </c>
    </row>
    <row r="29" spans="1:7" hidden="1">
      <c r="A29" s="22"/>
      <c r="B29" s="37"/>
      <c r="C29" s="45"/>
      <c r="D29" s="21">
        <f t="shared" si="3"/>
        <v>0</v>
      </c>
      <c r="E29" s="45">
        <f t="shared" si="4"/>
        <v>0</v>
      </c>
    </row>
    <row r="30" spans="1:7" ht="45.65" customHeight="1">
      <c r="A30" s="6" t="s">
        <v>119</v>
      </c>
      <c r="B30" s="45">
        <v>257799.5</v>
      </c>
      <c r="C30" s="45">
        <v>257799.5</v>
      </c>
      <c r="D30" s="21">
        <f t="shared" si="3"/>
        <v>0</v>
      </c>
      <c r="E30" s="45">
        <f t="shared" si="4"/>
        <v>0</v>
      </c>
    </row>
    <row r="31" spans="1:7" ht="31">
      <c r="A31" s="6" t="s">
        <v>77</v>
      </c>
      <c r="B31" s="45">
        <v>21335</v>
      </c>
      <c r="C31" s="45">
        <v>21335</v>
      </c>
      <c r="D31" s="21">
        <f t="shared" si="3"/>
        <v>0</v>
      </c>
      <c r="E31" s="45">
        <f t="shared" si="4"/>
        <v>0</v>
      </c>
    </row>
    <row r="32" spans="1:7" hidden="1">
      <c r="A32" s="22" t="s">
        <v>28</v>
      </c>
      <c r="B32" s="37"/>
      <c r="C32" s="37"/>
      <c r="D32" s="21">
        <f t="shared" si="3"/>
        <v>0</v>
      </c>
      <c r="E32" s="45">
        <f t="shared" si="4"/>
        <v>0</v>
      </c>
    </row>
    <row r="33" spans="1:6" hidden="1">
      <c r="A33" s="22" t="s">
        <v>52</v>
      </c>
      <c r="B33" s="37"/>
      <c r="C33" s="37"/>
      <c r="D33" s="21">
        <f t="shared" si="3"/>
        <v>0</v>
      </c>
      <c r="E33" s="45">
        <f t="shared" si="4"/>
        <v>0</v>
      </c>
    </row>
    <row r="34" spans="1:6" hidden="1">
      <c r="A34" s="22" t="s">
        <v>49</v>
      </c>
      <c r="B34" s="37"/>
      <c r="C34" s="37"/>
      <c r="D34" s="21">
        <f t="shared" si="3"/>
        <v>0</v>
      </c>
      <c r="E34" s="45">
        <f t="shared" si="4"/>
        <v>0</v>
      </c>
    </row>
    <row r="35" spans="1:6" hidden="1">
      <c r="A35" s="22" t="s">
        <v>31</v>
      </c>
      <c r="B35" s="37"/>
      <c r="C35" s="37"/>
      <c r="D35" s="21">
        <f t="shared" si="3"/>
        <v>0</v>
      </c>
      <c r="E35" s="45">
        <f t="shared" si="4"/>
        <v>0</v>
      </c>
    </row>
    <row r="36" spans="1:6" hidden="1">
      <c r="A36" s="22"/>
      <c r="B36" s="37"/>
      <c r="C36" s="37"/>
      <c r="D36" s="21">
        <f t="shared" si="3"/>
        <v>0</v>
      </c>
      <c r="E36" s="45">
        <f t="shared" si="4"/>
        <v>0</v>
      </c>
    </row>
    <row r="37" spans="1:6" hidden="1">
      <c r="A37" s="22"/>
      <c r="B37" s="37"/>
      <c r="C37" s="37"/>
      <c r="D37" s="21">
        <f t="shared" si="3"/>
        <v>0</v>
      </c>
      <c r="E37" s="45">
        <f t="shared" si="4"/>
        <v>0</v>
      </c>
    </row>
    <row r="38" spans="1:6" hidden="1">
      <c r="A38" s="22" t="s">
        <v>30</v>
      </c>
      <c r="B38" s="37"/>
      <c r="C38" s="37"/>
      <c r="D38" s="21">
        <f t="shared" si="3"/>
        <v>0</v>
      </c>
      <c r="E38" s="45">
        <f t="shared" si="4"/>
        <v>0</v>
      </c>
    </row>
    <row r="39" spans="1:6" ht="46.5" hidden="1">
      <c r="A39" s="22" t="s">
        <v>97</v>
      </c>
      <c r="B39" s="37">
        <v>0</v>
      </c>
      <c r="C39" s="37"/>
      <c r="D39" s="21"/>
      <c r="E39" s="45">
        <f t="shared" si="4"/>
        <v>0</v>
      </c>
    </row>
    <row r="40" spans="1:6">
      <c r="A40" s="6" t="s">
        <v>48</v>
      </c>
      <c r="B40" s="45">
        <v>100</v>
      </c>
      <c r="C40" s="45">
        <v>100</v>
      </c>
      <c r="D40" s="21">
        <f t="shared" si="3"/>
        <v>0</v>
      </c>
      <c r="E40" s="45">
        <f t="shared" si="4"/>
        <v>0</v>
      </c>
    </row>
    <row r="41" spans="1:6" hidden="1">
      <c r="A41" s="7" t="s">
        <v>26</v>
      </c>
      <c r="B41" s="37">
        <v>0</v>
      </c>
      <c r="C41" s="37">
        <v>0</v>
      </c>
      <c r="D41" s="21">
        <f t="shared" si="3"/>
        <v>0</v>
      </c>
      <c r="E41" s="45">
        <f t="shared" si="4"/>
        <v>0</v>
      </c>
    </row>
    <row r="42" spans="1:6" ht="30" hidden="1" customHeight="1">
      <c r="A42" s="8"/>
      <c r="B42" s="37"/>
      <c r="C42" s="37"/>
      <c r="D42" s="21">
        <f t="shared" si="3"/>
        <v>0</v>
      </c>
      <c r="E42" s="45">
        <f t="shared" si="4"/>
        <v>0</v>
      </c>
    </row>
    <row r="43" spans="1:6" ht="30" customHeight="1">
      <c r="A43" s="8" t="s">
        <v>125</v>
      </c>
      <c r="B43" s="45">
        <v>37000</v>
      </c>
      <c r="C43" s="45">
        <v>37000</v>
      </c>
      <c r="D43" s="21"/>
      <c r="E43" s="45">
        <f t="shared" si="4"/>
        <v>0</v>
      </c>
    </row>
    <row r="44" spans="1:6">
      <c r="A44" s="8" t="s">
        <v>29</v>
      </c>
      <c r="B44" s="45">
        <f>1295.6+477.3</f>
        <v>1772.8999999999999</v>
      </c>
      <c r="C44" s="45">
        <v>1772.9</v>
      </c>
      <c r="D44" s="21">
        <f t="shared" si="3"/>
        <v>0</v>
      </c>
      <c r="E44" s="45">
        <f t="shared" si="4"/>
        <v>0</v>
      </c>
    </row>
    <row r="45" spans="1:6">
      <c r="A45" s="9" t="s">
        <v>40</v>
      </c>
      <c r="B45" s="45">
        <v>507.4</v>
      </c>
      <c r="C45" s="45">
        <v>507.4</v>
      </c>
      <c r="D45" s="21">
        <f t="shared" si="3"/>
        <v>0</v>
      </c>
      <c r="E45" s="45">
        <f t="shared" si="4"/>
        <v>0</v>
      </c>
    </row>
    <row r="46" spans="1:6" ht="31">
      <c r="A46" s="9" t="s">
        <v>51</v>
      </c>
      <c r="B46" s="45">
        <v>2950.3</v>
      </c>
      <c r="C46" s="45">
        <v>2950.3</v>
      </c>
      <c r="D46" s="21">
        <f t="shared" si="3"/>
        <v>0</v>
      </c>
      <c r="E46" s="45">
        <f t="shared" si="4"/>
        <v>0</v>
      </c>
    </row>
    <row r="47" spans="1:6" ht="77.5">
      <c r="A47" s="8" t="s">
        <v>53</v>
      </c>
      <c r="B47" s="45">
        <f>13534.9+8911.8+12019.9+10095.4+1400+26.4+38.4+1003.6+2278.8+1127+1349.3+304.5</f>
        <v>52090.000000000007</v>
      </c>
      <c r="C47" s="45">
        <v>52090</v>
      </c>
      <c r="D47" s="45">
        <f t="shared" si="3"/>
        <v>0</v>
      </c>
      <c r="E47" s="45">
        <f t="shared" si="4"/>
        <v>0</v>
      </c>
      <c r="F47" s="19"/>
    </row>
    <row r="48" spans="1:6">
      <c r="A48" s="8" t="s">
        <v>32</v>
      </c>
      <c r="B48" s="45"/>
      <c r="C48" s="45"/>
      <c r="D48" s="21">
        <f t="shared" si="3"/>
        <v>0</v>
      </c>
      <c r="E48" s="45">
        <f t="shared" si="4"/>
        <v>0</v>
      </c>
      <c r="F48" s="19"/>
    </row>
    <row r="49" spans="1:6" ht="31">
      <c r="A49" s="8" t="s">
        <v>57</v>
      </c>
      <c r="B49" s="45">
        <v>13534.9</v>
      </c>
      <c r="C49" s="45">
        <v>13534.9</v>
      </c>
      <c r="D49" s="21">
        <f t="shared" si="3"/>
        <v>0</v>
      </c>
      <c r="E49" s="45">
        <f t="shared" si="4"/>
        <v>0</v>
      </c>
      <c r="F49" s="19"/>
    </row>
    <row r="50" spans="1:6" ht="31">
      <c r="A50" s="8" t="s">
        <v>33</v>
      </c>
      <c r="B50" s="45">
        <v>8911.7999999999993</v>
      </c>
      <c r="C50" s="45">
        <v>8911.7999999999993</v>
      </c>
      <c r="D50" s="21">
        <f t="shared" si="3"/>
        <v>0</v>
      </c>
      <c r="E50" s="45">
        <f t="shared" si="4"/>
        <v>0</v>
      </c>
      <c r="F50" s="19"/>
    </row>
    <row r="51" spans="1:6" s="4" customFormat="1" ht="47.5" customHeight="1">
      <c r="A51" s="49" t="s">
        <v>15</v>
      </c>
      <c r="B51" s="71">
        <f>B52+B62+B67+B75+B78+B81+B57+B86+B84</f>
        <v>9698.6</v>
      </c>
      <c r="C51" s="71">
        <f t="shared" ref="C51:D51" si="5">C52+C62+C67+C75+C78+C81+C57+C86+C84</f>
        <v>53515.799999999996</v>
      </c>
      <c r="D51" s="64">
        <f t="shared" si="5"/>
        <v>-33071.1</v>
      </c>
      <c r="E51" s="71">
        <f>E52+E62+E67+E75+E78+E81+E57+E86+E84</f>
        <v>43817.2</v>
      </c>
      <c r="F51" s="36">
        <f>C51-B51</f>
        <v>43817.2</v>
      </c>
    </row>
    <row r="52" spans="1:6" ht="30">
      <c r="A52" s="1" t="s">
        <v>104</v>
      </c>
      <c r="B52" s="38">
        <v>0</v>
      </c>
      <c r="C52" s="38">
        <f>C56</f>
        <v>1500</v>
      </c>
      <c r="D52" s="26">
        <f t="shared" ref="D52:D104" si="6">B52-C52</f>
        <v>-1500</v>
      </c>
      <c r="E52" s="38">
        <f>C52-B52</f>
        <v>1500</v>
      </c>
    </row>
    <row r="53" spans="1:6" ht="22" hidden="1" customHeight="1">
      <c r="A53" s="2"/>
      <c r="B53" s="37"/>
      <c r="C53" s="37"/>
      <c r="D53" s="48">
        <f t="shared" si="6"/>
        <v>0</v>
      </c>
      <c r="E53" s="45">
        <f t="shared" ref="E53:E55" si="7">C53-B53</f>
        <v>0</v>
      </c>
    </row>
    <row r="54" spans="1:6" hidden="1">
      <c r="A54" s="2" t="s">
        <v>9</v>
      </c>
      <c r="B54" s="37"/>
      <c r="C54" s="37"/>
      <c r="D54" s="48">
        <f t="shared" si="6"/>
        <v>0</v>
      </c>
      <c r="E54" s="45">
        <f t="shared" si="7"/>
        <v>0</v>
      </c>
    </row>
    <row r="55" spans="1:6" hidden="1">
      <c r="A55" s="2" t="s">
        <v>8</v>
      </c>
      <c r="B55" s="37"/>
      <c r="C55" s="37"/>
      <c r="D55" s="48">
        <f t="shared" si="6"/>
        <v>0</v>
      </c>
      <c r="E55" s="45">
        <f t="shared" si="7"/>
        <v>0</v>
      </c>
    </row>
    <row r="56" spans="1:6">
      <c r="A56" s="51" t="s">
        <v>114</v>
      </c>
      <c r="B56" s="53">
        <v>0</v>
      </c>
      <c r="C56" s="53">
        <v>1500</v>
      </c>
      <c r="D56" s="52"/>
      <c r="E56" s="53">
        <f>C56-B56</f>
        <v>1500</v>
      </c>
    </row>
    <row r="57" spans="1:6" ht="30">
      <c r="A57" s="1" t="s">
        <v>115</v>
      </c>
      <c r="B57" s="56">
        <f>B60</f>
        <v>0</v>
      </c>
      <c r="C57" s="56">
        <f>C60+C61</f>
        <v>1000</v>
      </c>
      <c r="D57" s="54">
        <f t="shared" ref="D57:E57" si="8">D60+D61</f>
        <v>-1000</v>
      </c>
      <c r="E57" s="54">
        <f t="shared" si="8"/>
        <v>1000</v>
      </c>
    </row>
    <row r="58" spans="1:6" hidden="1">
      <c r="A58" s="2" t="s">
        <v>8</v>
      </c>
      <c r="B58" s="37">
        <v>0</v>
      </c>
      <c r="C58" s="37">
        <v>106</v>
      </c>
      <c r="D58" s="48">
        <f t="shared" si="6"/>
        <v>-106</v>
      </c>
      <c r="E58" s="45">
        <f t="shared" ref="E58:E99" si="9">C58-B58</f>
        <v>106</v>
      </c>
      <c r="F58" s="19"/>
    </row>
    <row r="59" spans="1:6" hidden="1">
      <c r="A59" s="2" t="s">
        <v>9</v>
      </c>
      <c r="B59" s="37">
        <v>0</v>
      </c>
      <c r="C59" s="37">
        <v>533</v>
      </c>
      <c r="D59" s="48">
        <f t="shared" si="6"/>
        <v>-533</v>
      </c>
      <c r="E59" s="45">
        <f t="shared" si="9"/>
        <v>533</v>
      </c>
    </row>
    <row r="60" spans="1:6">
      <c r="A60" s="51" t="s">
        <v>116</v>
      </c>
      <c r="B60" s="53">
        <v>0</v>
      </c>
      <c r="C60" s="53">
        <v>1000</v>
      </c>
      <c r="D60" s="52">
        <f t="shared" si="6"/>
        <v>-1000</v>
      </c>
      <c r="E60" s="53">
        <f t="shared" si="9"/>
        <v>1000</v>
      </c>
    </row>
    <row r="61" spans="1:6" hidden="1">
      <c r="A61" s="51" t="s">
        <v>101</v>
      </c>
      <c r="B61" s="66">
        <v>0</v>
      </c>
      <c r="C61" s="66">
        <v>0</v>
      </c>
      <c r="D61" s="52"/>
      <c r="E61" s="53">
        <f t="shared" si="9"/>
        <v>0</v>
      </c>
    </row>
    <row r="62" spans="1:6" ht="38.15" customHeight="1">
      <c r="A62" s="1" t="s">
        <v>109</v>
      </c>
      <c r="B62" s="56">
        <v>0</v>
      </c>
      <c r="C62" s="56">
        <f>C66+C65</f>
        <v>9975.5</v>
      </c>
      <c r="D62" s="50">
        <f t="shared" si="6"/>
        <v>-9975.5</v>
      </c>
      <c r="E62" s="56">
        <f t="shared" si="9"/>
        <v>9975.5</v>
      </c>
    </row>
    <row r="63" spans="1:6" ht="13.5" hidden="1" customHeight="1">
      <c r="A63" s="2" t="s">
        <v>8</v>
      </c>
      <c r="B63" s="37"/>
      <c r="C63" s="37"/>
      <c r="D63" s="48">
        <f t="shared" si="6"/>
        <v>0</v>
      </c>
      <c r="E63" s="45">
        <f t="shared" si="9"/>
        <v>0</v>
      </c>
    </row>
    <row r="64" spans="1:6" hidden="1">
      <c r="A64" s="2" t="s">
        <v>9</v>
      </c>
      <c r="B64" s="37">
        <v>433.8</v>
      </c>
      <c r="C64" s="37">
        <v>3489.9</v>
      </c>
      <c r="D64" s="48">
        <f t="shared" si="6"/>
        <v>-3056.1</v>
      </c>
      <c r="E64" s="45">
        <f t="shared" si="9"/>
        <v>3056.1</v>
      </c>
    </row>
    <row r="65" spans="1:7">
      <c r="A65" s="51" t="s">
        <v>101</v>
      </c>
      <c r="B65" s="53">
        <v>0</v>
      </c>
      <c r="C65" s="53">
        <v>9184.9</v>
      </c>
      <c r="D65" s="48"/>
      <c r="E65" s="53">
        <f>C65-B65</f>
        <v>9184.9</v>
      </c>
    </row>
    <row r="66" spans="1:7" s="55" customFormat="1">
      <c r="A66" s="51" t="s">
        <v>118</v>
      </c>
      <c r="B66" s="53">
        <v>0</v>
      </c>
      <c r="C66" s="53">
        <v>790.6</v>
      </c>
      <c r="D66" s="52"/>
      <c r="E66" s="53">
        <f>C66-B66</f>
        <v>790.6</v>
      </c>
    </row>
    <row r="67" spans="1:7" ht="33" customHeight="1">
      <c r="A67" s="1" t="s">
        <v>122</v>
      </c>
      <c r="B67" s="56">
        <f>B72</f>
        <v>0</v>
      </c>
      <c r="C67" s="56">
        <f>C72</f>
        <v>3917</v>
      </c>
      <c r="D67" s="50">
        <f t="shared" si="6"/>
        <v>-3917</v>
      </c>
      <c r="E67" s="56">
        <f t="shared" si="9"/>
        <v>3917</v>
      </c>
      <c r="G67" s="19"/>
    </row>
    <row r="68" spans="1:7" hidden="1">
      <c r="A68" s="2" t="s">
        <v>9</v>
      </c>
      <c r="B68" s="37">
        <v>77.900000000000006</v>
      </c>
      <c r="C68" s="37">
        <v>11491</v>
      </c>
      <c r="D68" s="48">
        <f t="shared" si="6"/>
        <v>-11413.1</v>
      </c>
      <c r="E68" s="45">
        <f t="shared" si="9"/>
        <v>11413.1</v>
      </c>
    </row>
    <row r="69" spans="1:7" hidden="1">
      <c r="A69" s="1" t="s">
        <v>19</v>
      </c>
      <c r="B69" s="37"/>
      <c r="C69" s="37">
        <f>C70</f>
        <v>0</v>
      </c>
      <c r="D69" s="48">
        <f t="shared" si="6"/>
        <v>0</v>
      </c>
      <c r="E69" s="45">
        <f t="shared" si="9"/>
        <v>0</v>
      </c>
    </row>
    <row r="70" spans="1:7" hidden="1">
      <c r="A70" s="2" t="s">
        <v>9</v>
      </c>
      <c r="B70" s="37"/>
      <c r="C70" s="37"/>
      <c r="D70" s="48">
        <f t="shared" si="6"/>
        <v>0</v>
      </c>
      <c r="E70" s="45">
        <f t="shared" si="9"/>
        <v>0</v>
      </c>
    </row>
    <row r="71" spans="1:7" hidden="1">
      <c r="A71" s="2" t="s">
        <v>8</v>
      </c>
      <c r="B71" s="37"/>
      <c r="C71" s="37"/>
      <c r="D71" s="48">
        <f t="shared" si="6"/>
        <v>0</v>
      </c>
      <c r="E71" s="45">
        <f t="shared" si="9"/>
        <v>0</v>
      </c>
    </row>
    <row r="72" spans="1:7">
      <c r="A72" s="51" t="s">
        <v>114</v>
      </c>
      <c r="B72" s="45">
        <v>0</v>
      </c>
      <c r="C72" s="45">
        <v>3917</v>
      </c>
      <c r="D72" s="48">
        <f t="shared" si="6"/>
        <v>-3917</v>
      </c>
      <c r="E72" s="45">
        <f t="shared" si="9"/>
        <v>3917</v>
      </c>
    </row>
    <row r="73" spans="1:7" hidden="1">
      <c r="A73" s="2" t="s">
        <v>8</v>
      </c>
      <c r="B73" s="37"/>
      <c r="C73" s="37"/>
      <c r="D73" s="48">
        <f t="shared" si="6"/>
        <v>0</v>
      </c>
      <c r="E73" s="45">
        <f t="shared" si="9"/>
        <v>0</v>
      </c>
    </row>
    <row r="74" spans="1:7" hidden="1">
      <c r="A74" s="2" t="s">
        <v>9</v>
      </c>
      <c r="B74" s="37">
        <v>166.4</v>
      </c>
      <c r="C74" s="37">
        <v>780.7</v>
      </c>
      <c r="D74" s="48">
        <f t="shared" si="6"/>
        <v>-614.30000000000007</v>
      </c>
      <c r="E74" s="45">
        <f t="shared" si="9"/>
        <v>614.30000000000007</v>
      </c>
    </row>
    <row r="75" spans="1:7" hidden="1">
      <c r="A75" s="1" t="s">
        <v>103</v>
      </c>
      <c r="B75" s="37">
        <v>0</v>
      </c>
      <c r="C75" s="37">
        <v>0</v>
      </c>
      <c r="D75" s="48">
        <f t="shared" si="6"/>
        <v>0</v>
      </c>
      <c r="E75" s="45">
        <f t="shared" si="9"/>
        <v>0</v>
      </c>
    </row>
    <row r="76" spans="1:7" hidden="1">
      <c r="A76" s="2" t="s">
        <v>9</v>
      </c>
      <c r="B76" s="37">
        <v>45</v>
      </c>
      <c r="C76" s="37">
        <v>104.9</v>
      </c>
      <c r="D76" s="48">
        <f t="shared" si="6"/>
        <v>-59.900000000000006</v>
      </c>
      <c r="E76" s="45">
        <f t="shared" si="9"/>
        <v>59.900000000000006</v>
      </c>
    </row>
    <row r="77" spans="1:7" hidden="1">
      <c r="A77" s="2" t="s">
        <v>8</v>
      </c>
      <c r="B77" s="37"/>
      <c r="C77" s="37"/>
      <c r="D77" s="48">
        <f t="shared" si="6"/>
        <v>0</v>
      </c>
      <c r="E77" s="45">
        <f t="shared" si="9"/>
        <v>0</v>
      </c>
    </row>
    <row r="78" spans="1:7" ht="34.5" hidden="1" customHeight="1">
      <c r="A78" s="1" t="s">
        <v>63</v>
      </c>
      <c r="B78" s="37">
        <v>0</v>
      </c>
      <c r="C78" s="37">
        <v>0</v>
      </c>
      <c r="D78" s="48">
        <f t="shared" si="6"/>
        <v>0</v>
      </c>
      <c r="E78" s="45">
        <f t="shared" si="9"/>
        <v>0</v>
      </c>
    </row>
    <row r="79" spans="1:7" hidden="1">
      <c r="A79" s="2" t="s">
        <v>9</v>
      </c>
      <c r="B79" s="37"/>
      <c r="C79" s="37"/>
      <c r="D79" s="48">
        <f t="shared" si="6"/>
        <v>0</v>
      </c>
      <c r="E79" s="45">
        <f t="shared" si="9"/>
        <v>0</v>
      </c>
    </row>
    <row r="80" spans="1:7" hidden="1">
      <c r="A80" s="2"/>
      <c r="B80" s="37"/>
      <c r="C80" s="37"/>
      <c r="D80" s="48">
        <f t="shared" si="6"/>
        <v>0</v>
      </c>
      <c r="E80" s="45">
        <f t="shared" si="9"/>
        <v>0</v>
      </c>
    </row>
    <row r="81" spans="1:5" ht="30" hidden="1">
      <c r="A81" s="1" t="s">
        <v>81</v>
      </c>
      <c r="B81" s="37">
        <f>0</f>
        <v>0</v>
      </c>
      <c r="C81" s="37">
        <f>0</f>
        <v>0</v>
      </c>
      <c r="D81" s="48">
        <f t="shared" si="6"/>
        <v>0</v>
      </c>
      <c r="E81" s="45">
        <f t="shared" si="9"/>
        <v>0</v>
      </c>
    </row>
    <row r="82" spans="1:5" hidden="1">
      <c r="A82" s="2" t="s">
        <v>9</v>
      </c>
      <c r="B82" s="37"/>
      <c r="C82" s="37"/>
      <c r="D82" s="26">
        <f t="shared" si="6"/>
        <v>0</v>
      </c>
      <c r="E82" s="38">
        <f t="shared" si="9"/>
        <v>0</v>
      </c>
    </row>
    <row r="83" spans="1:5" hidden="1">
      <c r="A83" s="2" t="s">
        <v>8</v>
      </c>
      <c r="B83" s="37"/>
      <c r="C83" s="37"/>
      <c r="D83" s="26">
        <f t="shared" si="6"/>
        <v>0</v>
      </c>
      <c r="E83" s="38">
        <f t="shared" si="9"/>
        <v>0</v>
      </c>
    </row>
    <row r="84" spans="1:5" ht="20.149999999999999" customHeight="1">
      <c r="A84" s="1" t="s">
        <v>121</v>
      </c>
      <c r="B84" s="38">
        <f>B85</f>
        <v>0</v>
      </c>
      <c r="C84" s="38">
        <f t="shared" ref="C84:E84" si="10">C85</f>
        <v>10746.1</v>
      </c>
      <c r="D84" s="38">
        <f t="shared" si="10"/>
        <v>0</v>
      </c>
      <c r="E84" s="38">
        <f t="shared" si="10"/>
        <v>10746.1</v>
      </c>
    </row>
    <row r="85" spans="1:5">
      <c r="A85" s="51" t="s">
        <v>101</v>
      </c>
      <c r="B85" s="53">
        <v>0</v>
      </c>
      <c r="C85" s="53">
        <v>10746.1</v>
      </c>
      <c r="D85" s="70"/>
      <c r="E85" s="53">
        <f t="shared" si="9"/>
        <v>10746.1</v>
      </c>
    </row>
    <row r="86" spans="1:5" ht="19.5" customHeight="1">
      <c r="A86" s="57" t="s">
        <v>108</v>
      </c>
      <c r="B86" s="56">
        <f>B92+B95+B96+B97+B98+B99+B100+B101</f>
        <v>9698.6</v>
      </c>
      <c r="C86" s="56">
        <f>C92+C95+C96+C97+C98+C99+C100+C101</f>
        <v>26377.200000000001</v>
      </c>
      <c r="D86" s="50">
        <f t="shared" si="6"/>
        <v>-16678.599999999999</v>
      </c>
      <c r="E86" s="56">
        <f t="shared" si="9"/>
        <v>16678.599999999999</v>
      </c>
    </row>
    <row r="87" spans="1:5" hidden="1">
      <c r="A87" s="1" t="s">
        <v>55</v>
      </c>
      <c r="B87" s="65"/>
      <c r="C87" s="65"/>
      <c r="D87" s="26">
        <f t="shared" si="6"/>
        <v>0</v>
      </c>
      <c r="E87" s="38">
        <f t="shared" si="9"/>
        <v>0</v>
      </c>
    </row>
    <row r="88" spans="1:5" hidden="1">
      <c r="A88" s="2" t="s">
        <v>34</v>
      </c>
      <c r="B88" s="37"/>
      <c r="C88" s="37"/>
      <c r="D88" s="26">
        <f t="shared" si="6"/>
        <v>0</v>
      </c>
      <c r="E88" s="38">
        <f t="shared" si="9"/>
        <v>0</v>
      </c>
    </row>
    <row r="89" spans="1:5" hidden="1">
      <c r="A89" s="1" t="s">
        <v>66</v>
      </c>
      <c r="B89" s="65"/>
      <c r="C89" s="65"/>
      <c r="D89" s="26">
        <f t="shared" si="6"/>
        <v>0</v>
      </c>
      <c r="E89" s="38">
        <f t="shared" si="9"/>
        <v>0</v>
      </c>
    </row>
    <row r="90" spans="1:5" hidden="1">
      <c r="A90" s="2" t="s">
        <v>35</v>
      </c>
      <c r="B90" s="65"/>
      <c r="C90" s="37"/>
      <c r="D90" s="26">
        <f t="shared" si="6"/>
        <v>0</v>
      </c>
      <c r="E90" s="38">
        <f t="shared" si="9"/>
        <v>0</v>
      </c>
    </row>
    <row r="91" spans="1:5" ht="86.15" hidden="1" customHeight="1">
      <c r="A91" s="30" t="s">
        <v>41</v>
      </c>
      <c r="B91" s="65"/>
      <c r="C91" s="65"/>
      <c r="D91" s="26">
        <f t="shared" si="6"/>
        <v>0</v>
      </c>
      <c r="E91" s="38">
        <f t="shared" si="9"/>
        <v>0</v>
      </c>
    </row>
    <row r="92" spans="1:5" ht="47.5" hidden="1" customHeight="1">
      <c r="A92" s="1"/>
      <c r="B92" s="65"/>
      <c r="C92" s="65"/>
      <c r="D92" s="26">
        <f t="shared" si="6"/>
        <v>0</v>
      </c>
      <c r="E92" s="38">
        <f t="shared" si="9"/>
        <v>0</v>
      </c>
    </row>
    <row r="93" spans="1:5" ht="66" hidden="1" customHeight="1">
      <c r="A93" s="1"/>
      <c r="B93" s="65"/>
      <c r="C93" s="65"/>
      <c r="D93" s="26">
        <f t="shared" si="6"/>
        <v>0</v>
      </c>
      <c r="E93" s="38">
        <f t="shared" si="9"/>
        <v>0</v>
      </c>
    </row>
    <row r="94" spans="1:5" ht="90" hidden="1" customHeight="1">
      <c r="A94" s="1"/>
      <c r="B94" s="65"/>
      <c r="C94" s="65"/>
      <c r="D94" s="26">
        <f t="shared" si="6"/>
        <v>0</v>
      </c>
      <c r="E94" s="38">
        <f t="shared" si="9"/>
        <v>0</v>
      </c>
    </row>
    <row r="95" spans="1:5" ht="82.5" hidden="1" customHeight="1">
      <c r="A95" s="39"/>
      <c r="B95" s="65"/>
      <c r="C95" s="65"/>
      <c r="D95" s="26">
        <f t="shared" si="6"/>
        <v>0</v>
      </c>
      <c r="E95" s="38">
        <f t="shared" si="9"/>
        <v>0</v>
      </c>
    </row>
    <row r="96" spans="1:5" ht="82.5" hidden="1" customHeight="1">
      <c r="A96" s="39"/>
      <c r="B96" s="65"/>
      <c r="C96" s="65"/>
      <c r="D96" s="26">
        <f t="shared" si="6"/>
        <v>0</v>
      </c>
      <c r="E96" s="38">
        <f t="shared" si="9"/>
        <v>0</v>
      </c>
    </row>
    <row r="97" spans="1:7" ht="63" customHeight="1">
      <c r="A97" s="40" t="s">
        <v>117</v>
      </c>
      <c r="B97" s="60">
        <v>9698.6</v>
      </c>
      <c r="C97" s="60">
        <v>26377.200000000001</v>
      </c>
      <c r="D97" s="59">
        <f t="shared" si="6"/>
        <v>-16678.599999999999</v>
      </c>
      <c r="E97" s="60">
        <f t="shared" si="9"/>
        <v>16678.599999999999</v>
      </c>
    </row>
    <row r="98" spans="1:7" ht="65.150000000000006" hidden="1" customHeight="1">
      <c r="A98" s="40"/>
      <c r="B98" s="67"/>
      <c r="C98" s="67"/>
      <c r="D98" s="59">
        <f t="shared" si="6"/>
        <v>0</v>
      </c>
      <c r="E98" s="60">
        <f t="shared" si="9"/>
        <v>0</v>
      </c>
    </row>
    <row r="99" spans="1:7" ht="30" hidden="1" customHeight="1">
      <c r="A99" s="40"/>
      <c r="B99" s="67"/>
      <c r="C99" s="67"/>
      <c r="D99" s="50">
        <f t="shared" si="6"/>
        <v>0</v>
      </c>
      <c r="E99" s="60">
        <f t="shared" si="9"/>
        <v>0</v>
      </c>
    </row>
    <row r="100" spans="1:7" ht="52" hidden="1" customHeight="1">
      <c r="A100" s="39"/>
      <c r="B100" s="61"/>
      <c r="C100" s="61"/>
      <c r="D100" s="62">
        <f t="shared" si="6"/>
        <v>0</v>
      </c>
      <c r="F100" s="19"/>
    </row>
    <row r="101" spans="1:7" ht="37.5" hidden="1" customHeight="1">
      <c r="A101" s="39"/>
      <c r="B101" s="27"/>
      <c r="C101" s="27"/>
      <c r="D101" s="26">
        <f t="shared" si="6"/>
        <v>0</v>
      </c>
    </row>
    <row r="102" spans="1:7" ht="8.15" hidden="1" customHeight="1">
      <c r="A102" s="1"/>
      <c r="B102" s="27"/>
      <c r="C102" s="27"/>
      <c r="D102" s="26">
        <f t="shared" si="6"/>
        <v>0</v>
      </c>
    </row>
    <row r="103" spans="1:7" ht="5.15" hidden="1" customHeight="1">
      <c r="A103" s="1"/>
      <c r="B103" s="27"/>
      <c r="C103" s="27"/>
      <c r="D103" s="26">
        <f t="shared" si="6"/>
        <v>0</v>
      </c>
    </row>
    <row r="104" spans="1:7" ht="45" hidden="1">
      <c r="A104" s="1" t="s">
        <v>39</v>
      </c>
      <c r="B104" s="27"/>
      <c r="C104" s="27"/>
      <c r="D104" s="26">
        <f t="shared" si="6"/>
        <v>0</v>
      </c>
    </row>
    <row r="105" spans="1:7">
      <c r="A105" s="18" t="s">
        <v>13</v>
      </c>
      <c r="B105" s="25">
        <v>698050.1</v>
      </c>
      <c r="C105" s="25">
        <v>698050.1</v>
      </c>
      <c r="D105" s="25">
        <v>320184.40000000002</v>
      </c>
      <c r="E105" s="25">
        <f>C105-B105</f>
        <v>0</v>
      </c>
      <c r="G105" s="29">
        <v>698050.1</v>
      </c>
    </row>
    <row r="106" spans="1:7">
      <c r="A106" s="18" t="s">
        <v>14</v>
      </c>
      <c r="B106" s="25">
        <f>B105+B12</f>
        <v>1476081.8</v>
      </c>
      <c r="C106" s="25">
        <f>C105+C12</f>
        <v>1476081.8000000003</v>
      </c>
      <c r="D106" s="25">
        <f>D105+D12</f>
        <v>330930.5</v>
      </c>
      <c r="E106" s="25">
        <f>E105+E12</f>
        <v>0</v>
      </c>
      <c r="G106" s="72">
        <f>G105+G11</f>
        <v>1476081.7999999998</v>
      </c>
    </row>
    <row r="107" spans="1:7">
      <c r="A107" s="18" t="s">
        <v>24</v>
      </c>
      <c r="B107" s="25">
        <f>B7-B11</f>
        <v>-66902.699999999953</v>
      </c>
      <c r="C107" s="25">
        <f>C7-C11</f>
        <v>-66902.700000000186</v>
      </c>
      <c r="D107" s="25">
        <f>D7-D11+D108</f>
        <v>-460573.2</v>
      </c>
      <c r="E107" s="25">
        <f>E7-E11</f>
        <v>0</v>
      </c>
    </row>
    <row r="108" spans="1:7">
      <c r="A108" s="18" t="s">
        <v>82</v>
      </c>
      <c r="B108" s="25">
        <v>0</v>
      </c>
      <c r="C108" s="25">
        <v>43817.2</v>
      </c>
      <c r="D108" s="25">
        <f t="shared" ref="D108" si="11">D86+D51-C51-C86</f>
        <v>-129642.7</v>
      </c>
      <c r="E108" s="25">
        <v>43817.2</v>
      </c>
    </row>
    <row r="109" spans="1:7" ht="15.65" hidden="1" customHeight="1">
      <c r="A109" s="3" t="s">
        <v>36</v>
      </c>
      <c r="B109" s="35">
        <v>53793</v>
      </c>
      <c r="C109" s="33"/>
      <c r="E109" s="25">
        <f t="shared" ref="E109" si="12">E9-E13</f>
        <v>43817.2</v>
      </c>
    </row>
    <row r="110" spans="1:7" ht="33.65" customHeight="1">
      <c r="A110" s="18" t="s">
        <v>90</v>
      </c>
      <c r="B110" s="25">
        <v>0</v>
      </c>
      <c r="C110" s="25">
        <f>C108</f>
        <v>43817.2</v>
      </c>
      <c r="D110" s="25">
        <f t="shared" ref="D110" si="13">D108</f>
        <v>-129642.7</v>
      </c>
      <c r="E110" s="25">
        <f>E108</f>
        <v>43817.2</v>
      </c>
    </row>
    <row r="111" spans="1:7" ht="15.65" customHeight="1">
      <c r="C111" s="33"/>
    </row>
    <row r="112" spans="1:7" ht="15.65" customHeight="1">
      <c r="C112" s="33"/>
    </row>
    <row r="113" spans="3:3" ht="15.65" customHeight="1">
      <c r="C113" s="33"/>
    </row>
  </sheetData>
  <mergeCells count="2">
    <mergeCell ref="B1:D1"/>
    <mergeCell ref="A4:D4"/>
  </mergeCells>
  <pageMargins left="0.43307086614173229" right="0.43307086614173229" top="0.23622047244094491" bottom="0.19685039370078741" header="0.31496062992125984" footer="0.31496062992125984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8</vt:i4>
      </vt:variant>
    </vt:vector>
  </HeadingPairs>
  <TitlesOfParts>
    <vt:vector size="12" baseType="lpstr">
      <vt:lpstr>город (2)</vt:lpstr>
      <vt:lpstr>город 2021г</vt:lpstr>
      <vt:lpstr>город 2023г</vt:lpstr>
      <vt:lpstr>город 2024г </vt:lpstr>
      <vt:lpstr>'город (2)'!Заголовки_для_печати</vt:lpstr>
      <vt:lpstr>'город 2021г'!Заголовки_для_печати</vt:lpstr>
      <vt:lpstr>'город 2023г'!Заголовки_для_печати</vt:lpstr>
      <vt:lpstr>'город 2024г '!Заголовки_для_печати</vt:lpstr>
      <vt:lpstr>'город (2)'!Область_печати</vt:lpstr>
      <vt:lpstr>'город 2021г'!Область_печати</vt:lpstr>
      <vt:lpstr>'город 2023г'!Область_печати</vt:lpstr>
      <vt:lpstr>'город 2024г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bsz</dc:creator>
  <cp:lastModifiedBy>Вера Александровна Почтаренко</cp:lastModifiedBy>
  <cp:lastPrinted>2023-11-14T12:20:52Z</cp:lastPrinted>
  <dcterms:created xsi:type="dcterms:W3CDTF">2016-06-17T10:09:22Z</dcterms:created>
  <dcterms:modified xsi:type="dcterms:W3CDTF">2023-11-14T12:24:13Z</dcterms:modified>
</cp:coreProperties>
</file>